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selvi\Sync\CARIBDATA admin\Reporting to IDB\Jun 2025\"/>
    </mc:Choice>
  </mc:AlternateContent>
  <xr:revisionPtr revIDLastSave="0" documentId="13_ncr:1_{0C273625-BF01-4409-8E17-882123F2BE5A}" xr6:coauthVersionLast="47" xr6:coauthVersionMax="47" xr10:uidLastSave="{00000000-0000-0000-0000-000000000000}"/>
  <bookViews>
    <workbookView xWindow="-110" yWindow="-110" windowWidth="19420" windowHeight="10420" firstSheet="5" activeTab="8" xr2:uid="{ABE49F1B-16B3-4AD5-9564-AF3799007B4F}"/>
  </bookViews>
  <sheets>
    <sheet name="Project Implementation Status" sheetId="12" r:id="rId1"/>
    <sheet name="Commitments" sheetId="5" r:id="rId2"/>
    <sheet name="Expenditure Summary" sheetId="1" r:id="rId3"/>
    <sheet name="Contractual Clause" sheetId="13" r:id="rId4"/>
    <sheet name="Outcome Indicators" sheetId="14" r:id="rId5"/>
    <sheet name="Output Indicators.Financial" sheetId="17" r:id="rId6"/>
    <sheet name="Output Indicators.Physical" sheetId="15" r:id="rId7"/>
    <sheet name="Risk Matrix " sheetId="7" r:id="rId8"/>
    <sheet name="Issues Log " sheetId="8" r:id="rId9"/>
    <sheet name="Change Log " sheetId="9" r:id="rId10"/>
    <sheet name="Lessons Learned " sheetId="10" r:id="rId11"/>
    <sheet name="Disbursement Projections" sheetId="4" r:id="rId12"/>
    <sheet name="Sheet1" sheetId="18" r:id="rId13"/>
  </sheets>
  <definedNames>
    <definedName name="_Toc194328552" localSheetId="11">'Disbursement Projections'!$A$1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4" i="17" l="1"/>
  <c r="H6" i="17" l="1"/>
  <c r="H8" i="5" l="1"/>
  <c r="H22" i="5" s="1"/>
  <c r="C13" i="1"/>
  <c r="G22" i="5"/>
  <c r="H6" i="5"/>
  <c r="E5" i="1"/>
  <c r="H11" i="5"/>
  <c r="H5" i="5"/>
  <c r="I22" i="5" l="1"/>
  <c r="G11" i="5" l="1"/>
  <c r="E9" i="1" l="1"/>
  <c r="I27" i="15"/>
  <c r="H11" i="17"/>
  <c r="I12" i="17"/>
  <c r="I23" i="17"/>
  <c r="I41" i="17"/>
  <c r="I38" i="17"/>
  <c r="I32" i="17"/>
  <c r="I14" i="17"/>
  <c r="G8" i="17"/>
  <c r="F26" i="17" l="1"/>
  <c r="F8" i="1" l="1"/>
  <c r="E8" i="1"/>
  <c r="H44" i="17" l="1"/>
  <c r="F44" i="17"/>
  <c r="I25" i="15"/>
  <c r="I27" i="17" l="1"/>
  <c r="I26" i="17" s="1"/>
  <c r="D13" i="1" l="1"/>
  <c r="F13" i="1"/>
  <c r="E13" i="1" l="1"/>
  <c r="G6" i="1" l="1"/>
  <c r="I38" i="15" l="1"/>
  <c r="I20" i="15"/>
  <c r="I14" i="15"/>
  <c r="I6" i="15" l="1"/>
  <c r="I5" i="15" s="1"/>
  <c r="H12" i="1" l="1"/>
  <c r="H10" i="1"/>
  <c r="H9" i="1"/>
  <c r="H8" i="1" s="1"/>
  <c r="H7" i="1"/>
  <c r="H6" i="1"/>
  <c r="H5" i="1"/>
  <c r="G12" i="1"/>
  <c r="G10" i="1"/>
  <c r="G9" i="1"/>
  <c r="G7" i="1"/>
  <c r="G5" i="1"/>
  <c r="G8" i="1" l="1"/>
  <c r="G36" i="17"/>
  <c r="F45" i="17"/>
  <c r="I9" i="5"/>
  <c r="I4" i="15"/>
  <c r="I6" i="4"/>
  <c r="I7" i="4"/>
  <c r="I5" i="4"/>
  <c r="D8" i="4"/>
  <c r="D13" i="4" s="1"/>
  <c r="D17" i="4" s="1"/>
  <c r="E8" i="4"/>
  <c r="F8" i="4"/>
  <c r="F13" i="4" s="1"/>
  <c r="F17" i="4" s="1"/>
  <c r="G8" i="4"/>
  <c r="G13" i="4" s="1"/>
  <c r="G17" i="4" s="1"/>
  <c r="H8" i="4"/>
  <c r="H13" i="4" s="1"/>
  <c r="H17" i="4" s="1"/>
  <c r="C8" i="4"/>
  <c r="C13" i="4" s="1"/>
  <c r="C17" i="4" s="1"/>
  <c r="G35" i="17" l="1"/>
  <c r="G44" i="17" s="1"/>
  <c r="G45" i="17"/>
  <c r="E13" i="4"/>
  <c r="E17" i="4" s="1"/>
  <c r="I8" i="4"/>
  <c r="I13" i="4" s="1"/>
  <c r="G43" i="17" l="1"/>
  <c r="H43" i="17"/>
  <c r="H45" i="17"/>
  <c r="I45" i="17" s="1"/>
  <c r="I44" i="17" s="1"/>
  <c r="F43" i="17"/>
  <c r="I42" i="17"/>
  <c r="I40" i="17"/>
  <c r="I36" i="15"/>
  <c r="I35" i="15" s="1"/>
  <c r="I34" i="15"/>
  <c r="I33" i="15"/>
  <c r="I32" i="15" s="1"/>
  <c r="I31" i="15"/>
  <c r="J18" i="14"/>
  <c r="J17" i="14"/>
  <c r="J15" i="14"/>
  <c r="J14" i="14"/>
  <c r="I43" i="17" l="1"/>
  <c r="C20" i="4"/>
  <c r="I18" i="4"/>
  <c r="I19" i="4"/>
  <c r="I17" i="4"/>
  <c r="H20" i="4"/>
  <c r="G20" i="4"/>
  <c r="I9" i="4"/>
  <c r="I10" i="4"/>
  <c r="I12" i="4"/>
  <c r="I11" i="4" s="1"/>
  <c r="I33" i="17"/>
  <c r="I31" i="17"/>
  <c r="I36" i="17"/>
  <c r="I35" i="17" s="1"/>
  <c r="I30" i="17"/>
  <c r="I29" i="17" s="1"/>
  <c r="I28" i="17"/>
  <c r="I25" i="17"/>
  <c r="I24" i="17"/>
  <c r="I22" i="17"/>
  <c r="I21" i="17"/>
  <c r="I20" i="17" s="1"/>
  <c r="I19" i="17"/>
  <c r="I18" i="17"/>
  <c r="I17" i="17" s="1"/>
  <c r="I16" i="17"/>
  <c r="I15" i="17"/>
  <c r="I13" i="17"/>
  <c r="I11" i="17"/>
  <c r="I10" i="17"/>
  <c r="I9" i="17"/>
  <c r="I8" i="17" s="1"/>
  <c r="I7" i="17"/>
  <c r="I6" i="17"/>
  <c r="I5" i="17" s="1"/>
  <c r="I4" i="17"/>
  <c r="I7" i="15"/>
  <c r="D11" i="1"/>
  <c r="E11" i="1"/>
  <c r="F11" i="1"/>
  <c r="C11" i="1"/>
  <c r="I39" i="15"/>
  <c r="I37" i="15"/>
  <c r="I30" i="15"/>
  <c r="I29" i="15" s="1"/>
  <c r="I28" i="15"/>
  <c r="I26" i="15"/>
  <c r="I24" i="15"/>
  <c r="I23" i="15" s="1"/>
  <c r="I22" i="15"/>
  <c r="I21" i="15"/>
  <c r="I19" i="15"/>
  <c r="I18" i="15"/>
  <c r="I17" i="15" s="1"/>
  <c r="I16" i="15"/>
  <c r="I15" i="15"/>
  <c r="I13" i="15"/>
  <c r="I12" i="15"/>
  <c r="I11" i="15" s="1"/>
  <c r="I10" i="15"/>
  <c r="I9" i="15"/>
  <c r="I8" i="15" s="1"/>
  <c r="G11" i="1" l="1"/>
  <c r="H11" i="1"/>
  <c r="H13" i="1" s="1"/>
  <c r="I37" i="17"/>
  <c r="I39" i="17"/>
  <c r="I7" i="5"/>
  <c r="I11" i="5"/>
  <c r="I8" i="5"/>
  <c r="I6" i="5"/>
  <c r="I12" i="5"/>
  <c r="I13" i="5"/>
  <c r="I14" i="5"/>
  <c r="I15" i="5"/>
  <c r="I16" i="5"/>
  <c r="I17" i="5"/>
  <c r="I18" i="5"/>
  <c r="I19" i="5"/>
  <c r="I20" i="5"/>
  <c r="I21" i="5"/>
  <c r="F20" i="4"/>
  <c r="E20" i="4"/>
  <c r="D20" i="4"/>
  <c r="I5" i="5"/>
  <c r="I20" i="4" l="1"/>
  <c r="G13" i="1" l="1"/>
</calcChain>
</file>

<file path=xl/sharedStrings.xml><?xml version="1.0" encoding="utf-8"?>
<sst xmlns="http://schemas.openxmlformats.org/spreadsheetml/2006/main" count="458" uniqueCount="280">
  <si>
    <t>IDB</t>
  </si>
  <si>
    <t>Total</t>
  </si>
  <si>
    <t>A. Non-Cash - Justification of Advance</t>
  </si>
  <si>
    <t>B. Cash - Advance of Funds</t>
  </si>
  <si>
    <t>Programme Total*</t>
  </si>
  <si>
    <t>*Programme totals for each month should also be reflected in the Breakdown According to Disbursement Type schedule</t>
  </si>
  <si>
    <t>C. Cash - Direct Payment to Supplier</t>
  </si>
  <si>
    <t xml:space="preserve">D. Cash - Reimbursement of Payments Made </t>
  </si>
  <si>
    <t>Cash Disb Total (B + C + D)</t>
  </si>
  <si>
    <t>Item</t>
  </si>
  <si>
    <t>Description</t>
  </si>
  <si>
    <t xml:space="preserve">Available Balance </t>
  </si>
  <si>
    <t>Totals</t>
  </si>
  <si>
    <t>Start date</t>
  </si>
  <si>
    <t xml:space="preserve"> End date</t>
  </si>
  <si>
    <t>Responsibility</t>
  </si>
  <si>
    <t>N/A</t>
  </si>
  <si>
    <t>Issue ref #</t>
  </si>
  <si>
    <t xml:space="preserve">Date of Issue </t>
  </si>
  <si>
    <t>Issue Description &amp; Project Impact</t>
  </si>
  <si>
    <t xml:space="preserve">Category </t>
  </si>
  <si>
    <t>Action required</t>
  </si>
  <si>
    <t xml:space="preserve">Date resolved </t>
  </si>
  <si>
    <t xml:space="preserve">Comments </t>
  </si>
  <si>
    <t>Change ref #</t>
  </si>
  <si>
    <t xml:space="preserve">Change Type </t>
  </si>
  <si>
    <t xml:space="preserve">Change Description </t>
  </si>
  <si>
    <t>Requested by</t>
  </si>
  <si>
    <t>Date Approved by IDB</t>
  </si>
  <si>
    <t>Ref #</t>
  </si>
  <si>
    <t>Category</t>
  </si>
  <si>
    <t>Period of Observation</t>
  </si>
  <si>
    <t>Impact</t>
  </si>
  <si>
    <t>Recommendation</t>
  </si>
  <si>
    <r>
      <t xml:space="preserve">Timing if Applicable </t>
    </r>
    <r>
      <rPr>
        <b/>
        <sz val="8"/>
        <color rgb="FFFFFFFF"/>
        <rFont val="Arial"/>
        <family val="2"/>
      </rPr>
      <t>(Recommendation)</t>
    </r>
  </si>
  <si>
    <t>Breakdown According to Disbursement Type:</t>
  </si>
  <si>
    <t>Date Submitted</t>
  </si>
  <si>
    <t>Final Evaluation</t>
  </si>
  <si>
    <t>Project Implementation Status</t>
  </si>
  <si>
    <t>Financial Status</t>
  </si>
  <si>
    <t>Status of Commitments charged to IDB Financing (US$)</t>
  </si>
  <si>
    <t>Procurement Activity</t>
  </si>
  <si>
    <t>PRISM No.</t>
  </si>
  <si>
    <t>Contract Signature Date</t>
  </si>
  <si>
    <t>Contract Start Date</t>
  </si>
  <si>
    <t>Contract End Date</t>
  </si>
  <si>
    <t>Payments</t>
  </si>
  <si>
    <t>WBS</t>
  </si>
  <si>
    <t>Project Expenditure Summary</t>
  </si>
  <si>
    <t>Contractual Obligations</t>
  </si>
  <si>
    <t>Expiration Date</t>
  </si>
  <si>
    <t>Revised Expiration Date</t>
  </si>
  <si>
    <t>Approval Date</t>
  </si>
  <si>
    <t>Status</t>
  </si>
  <si>
    <t>Contractual Clause</t>
  </si>
  <si>
    <t>Indicator Description</t>
  </si>
  <si>
    <t>Unit of Measure</t>
  </si>
  <si>
    <t>Baseline Amount</t>
  </si>
  <si>
    <t>Baseline Year</t>
  </si>
  <si>
    <t>Means of Verification</t>
  </si>
  <si>
    <t>P</t>
  </si>
  <si>
    <t>P(a)</t>
  </si>
  <si>
    <t>A</t>
  </si>
  <si>
    <t>Indicator #</t>
  </si>
  <si>
    <t>Output Name</t>
  </si>
  <si>
    <t>Original</t>
  </si>
  <si>
    <t>Actual</t>
  </si>
  <si>
    <t>Description of Risk</t>
  </si>
  <si>
    <t>Risk Level</t>
  </si>
  <si>
    <t>Type of Risk</t>
  </si>
  <si>
    <t>Risk Impact</t>
  </si>
  <si>
    <t>Mitigation Activity</t>
  </si>
  <si>
    <t>Indicator of completion of Activity</t>
  </si>
  <si>
    <t>Priority</t>
  </si>
  <si>
    <t>Date Approved by  CTO</t>
  </si>
  <si>
    <t xml:space="preserve">Lesson Learned (Problem/Success) </t>
  </si>
  <si>
    <t>INSTRUCTIONS: Indicate the overall and specific objectives of the programme from the programme Results Matrix</t>
  </si>
  <si>
    <t>Programme Objective</t>
  </si>
  <si>
    <t>Overall objective</t>
  </si>
  <si>
    <t>Output Description</t>
  </si>
  <si>
    <t>EOP</t>
  </si>
  <si>
    <t>Planned (a)</t>
  </si>
  <si>
    <t>Output Indicators - Physical</t>
  </si>
  <si>
    <t>Output Indicators - Financial</t>
  </si>
  <si>
    <t>*Planned (a) EOP = Planned (a) of Current and Subsequent Years + Actual EOP</t>
  </si>
  <si>
    <t>Comments</t>
  </si>
  <si>
    <t>Final Report</t>
  </si>
  <si>
    <t>Final Audited Financial Statements</t>
  </si>
  <si>
    <t>%</t>
  </si>
  <si>
    <t>Diagnostics and assessments completed</t>
  </si>
  <si>
    <t>Diagnostics (#)</t>
  </si>
  <si>
    <t>Strategies (#)</t>
  </si>
  <si>
    <t>Tools designed/strengthened</t>
  </si>
  <si>
    <t>Tools (#)</t>
  </si>
  <si>
    <t xml:space="preserve">Strategies designed </t>
  </si>
  <si>
    <t>Disbursement Projections</t>
  </si>
  <si>
    <t>Risk Matrix</t>
  </si>
  <si>
    <t>Issues Log</t>
  </si>
  <si>
    <t>Change Log</t>
  </si>
  <si>
    <t>Lessons Learnt</t>
  </si>
  <si>
    <t>Data Infrastructure and Roadmap for Data Resiliency</t>
  </si>
  <si>
    <t>Data Science Training and Knowledge Generation</t>
  </si>
  <si>
    <t>Data Guidelines and Policies</t>
  </si>
  <si>
    <t>Project Coordination, Communication, and Evaluation</t>
  </si>
  <si>
    <t>Consultants to support project coordination and communication</t>
  </si>
  <si>
    <t>Public Awareness Campaign and Marketing Activities</t>
  </si>
  <si>
    <t>Audit</t>
  </si>
  <si>
    <t>#</t>
  </si>
  <si>
    <t>Data science tools applied by the four NSO beneficiaries</t>
  </si>
  <si>
    <t>Training workshops delivered</t>
  </si>
  <si>
    <t>Workshops organized</t>
  </si>
  <si>
    <t xml:space="preserve">Monographs developed </t>
  </si>
  <si>
    <t xml:space="preserve">Policy briefs completed </t>
  </si>
  <si>
    <t>Awareness raising campaigns designed/implemented</t>
  </si>
  <si>
    <t>Annual reports published</t>
  </si>
  <si>
    <t xml:space="preserve">Process evaluations conducted </t>
  </si>
  <si>
    <t>A systems analysis of the existing data infrastructure and capabilities within The UWI and the NSO beneficiaries of the project</t>
  </si>
  <si>
    <t>Existing infrastructure tool strengthened</t>
  </si>
  <si>
    <t>Training workshops and mentoring to guide NSOs</t>
  </si>
  <si>
    <t>Roadmap strategy for the regional network which will recommend expansion of data themes</t>
  </si>
  <si>
    <t>Preparation and delivery of 2 data handling courses</t>
  </si>
  <si>
    <t>Datathon designed and implemented</t>
  </si>
  <si>
    <t>The publication of a curated series of data stories on priority issues in climate change and health</t>
  </si>
  <si>
    <t>Gap analysis of data handling, data sharing, data privacy, data security, and open data policies</t>
  </si>
  <si>
    <t>At least 4 draft data policies and guidelines developed</t>
  </si>
  <si>
    <t>Annual reports on project progress</t>
  </si>
  <si>
    <t>Final project evaluation</t>
  </si>
  <si>
    <t>Workshops (#)</t>
  </si>
  <si>
    <t>Monographs (#)</t>
  </si>
  <si>
    <t>Briefs (#)</t>
  </si>
  <si>
    <t>Campaigns (#)</t>
  </si>
  <si>
    <t>Reports (#)</t>
  </si>
  <si>
    <t>Evaluation Final Report (#)</t>
  </si>
  <si>
    <t>Total Cost</t>
  </si>
  <si>
    <t>Data Audit Consultant</t>
  </si>
  <si>
    <t>Editing Services</t>
  </si>
  <si>
    <t>Dr. Selvi Jeyaseelan</t>
  </si>
  <si>
    <t>Jacqueline Campbell</t>
  </si>
  <si>
    <t>Pan American Health Organization</t>
  </si>
  <si>
    <t>Counterpart</t>
  </si>
  <si>
    <t>Component</t>
  </si>
  <si>
    <t>Semi-Annual Progress Report</t>
  </si>
  <si>
    <t>To improve the Caribbean's regional infrastructure for data sharing and data resilience.</t>
  </si>
  <si>
    <t>Consulting firm to implement Data Visualization and Data Sharing Infrastructure Tools</t>
  </si>
  <si>
    <t>Front-end support individual consultant</t>
  </si>
  <si>
    <t>Editing services</t>
  </si>
  <si>
    <t>Regional Data sharing conference</t>
  </si>
  <si>
    <t>Project assistant Individual Consultant</t>
  </si>
  <si>
    <t>Final Evaluation Individual Consultant</t>
  </si>
  <si>
    <t>Consultancy</t>
  </si>
  <si>
    <t>Consultant</t>
  </si>
  <si>
    <t>Components and Sub-components per Letter of Agreement</t>
  </si>
  <si>
    <t>14.a.i</t>
  </si>
  <si>
    <t>Final Disbursement</t>
  </si>
  <si>
    <t>Final Disbursement Clause.</t>
  </si>
  <si>
    <t>13.ii</t>
  </si>
  <si>
    <t>13.i- S1</t>
  </si>
  <si>
    <t>13.i- S2</t>
  </si>
  <si>
    <t>13.i- S3</t>
  </si>
  <si>
    <t>13.i- S4</t>
  </si>
  <si>
    <t>13.i- S5</t>
  </si>
  <si>
    <t>13.i- S6</t>
  </si>
  <si>
    <t>Individual Consultant to collate data and develop guidelines</t>
  </si>
  <si>
    <t>Contract Amount (USD)</t>
  </si>
  <si>
    <t>-</t>
  </si>
  <si>
    <t>UWI may find making payments in USD difficult</t>
  </si>
  <si>
    <t>High</t>
  </si>
  <si>
    <t>Firms and PAHO need to be paid in USD</t>
  </si>
  <si>
    <t>Payment of PAHO editorial fees</t>
  </si>
  <si>
    <t>IH</t>
  </si>
  <si>
    <t>Suitable candidate for project assistant may be hard to find</t>
  </si>
  <si>
    <t>Med</t>
  </si>
  <si>
    <t>Financial</t>
  </si>
  <si>
    <t>Human resources</t>
  </si>
  <si>
    <t>Delayed start of project assistant</t>
  </si>
  <si>
    <t>SJ</t>
  </si>
  <si>
    <t>Recruitment of project assistant</t>
  </si>
  <si>
    <t>Limited candidate firms for data story telling</t>
  </si>
  <si>
    <t>Limited candidate firms for infrastructure development</t>
  </si>
  <si>
    <t>Delayed start of component 2</t>
  </si>
  <si>
    <t>Delayed start of component 1</t>
  </si>
  <si>
    <t>Extend call for EOIs</t>
  </si>
  <si>
    <t>Signed contract with firm</t>
  </si>
  <si>
    <t>Discuss with bursary &amp; IDB. The meeting took place and PAHO have now been paid.</t>
  </si>
  <si>
    <t>Discuss possibility for split role - split role not possible</t>
  </si>
  <si>
    <t>Front End Support Consultant</t>
  </si>
  <si>
    <t>Ro-Ann Smith</t>
  </si>
  <si>
    <t>Angry Health</t>
  </si>
  <si>
    <t>BAA1464</t>
  </si>
  <si>
    <t xml:space="preserve">BAA1465 </t>
  </si>
  <si>
    <t>BAB0080</t>
  </si>
  <si>
    <t>BAA1476</t>
  </si>
  <si>
    <t>Project assistant</t>
  </si>
  <si>
    <t>Data stories training</t>
  </si>
  <si>
    <t>Signed contract with consultants</t>
  </si>
  <si>
    <t>UWI</t>
  </si>
  <si>
    <t>Budget update</t>
  </si>
  <si>
    <t>Change of outputs for Component 1</t>
  </si>
  <si>
    <t>Fulfilled</t>
  </si>
  <si>
    <t>SAVE FOR JULY</t>
  </si>
  <si>
    <t>Establish accountable &amp; transparent process &amp; timelines for submission &amp; payment of invoices.</t>
  </si>
  <si>
    <t>Delayed payment of independent consultants</t>
  </si>
  <si>
    <t>01/24 - 09/24</t>
  </si>
  <si>
    <t>Consultant invoice processing</t>
  </si>
  <si>
    <t>Scope of training broader than planned</t>
  </si>
  <si>
    <t>4 NSOs meant extended scope of training includes more than just data stories training in Component2</t>
  </si>
  <si>
    <t>UWI team developing training packages as well</t>
  </si>
  <si>
    <t>Ensure that reporting recognises that meeting beneficiaries needs may require change in outputs</t>
  </si>
  <si>
    <t>03/24 - 09/24</t>
  </si>
  <si>
    <t>Unclear UWI process for invoice processing</t>
  </si>
  <si>
    <t>BAA1479</t>
  </si>
  <si>
    <t>Late payment of consultants</t>
  </si>
  <si>
    <t>Continuous</t>
  </si>
  <si>
    <t>Developed process (to be tested) for submission of invoices to ensure with Bursary by 6th of the month</t>
  </si>
  <si>
    <t>Misalignment of planned activities and NSO needs</t>
  </si>
  <si>
    <t>Additional needs can be addressed by project team - but this isn't reflected in the indicators tabs</t>
  </si>
  <si>
    <t>Revamping Component 1 procurement plan</t>
  </si>
  <si>
    <t>Work may not be reflected in indicator matrices</t>
  </si>
  <si>
    <t>Special edition published in December 2024</t>
  </si>
  <si>
    <t>Consulting firm to provide data story training</t>
  </si>
  <si>
    <t>A systems analysis of the existing data sharing infrastructure and capabilities within The UWI and the NSO beneficiaries of the project</t>
  </si>
  <si>
    <t>HIgh</t>
  </si>
  <si>
    <t>ALL</t>
  </si>
  <si>
    <t>Financial/ Human resources</t>
  </si>
  <si>
    <t>Halting of project activities by those not paid</t>
  </si>
  <si>
    <t>Escalation to IDB</t>
  </si>
  <si>
    <t>All invoices processed within 30 days</t>
  </si>
  <si>
    <t>Ability to fulfill indicators will be severely hampered</t>
  </si>
  <si>
    <t>Real time tracking of budget &amp; regularisation of disbursement is impossible</t>
  </si>
  <si>
    <t>UWI not providing monthly statements in timely manner (i.e not a monthly or quarterly basis)</t>
  </si>
  <si>
    <t>Monthly statements arriving within first 2 weeks of following month</t>
  </si>
  <si>
    <t>Data stories produces &amp; data shared</t>
  </si>
  <si>
    <t>UWI not providing detailed monthly statements in timely manner (i.e not a monthly or quarterly basis)</t>
  </si>
  <si>
    <t xml:space="preserve">Detailed monthly statements arriving within first 2 weeks of following month - issue has been flagged but no change. </t>
  </si>
  <si>
    <t>Lack of NSO engagement</t>
  </si>
  <si>
    <t>Broadening of potential data sources beyond NSOs and 4 beneficiary countries</t>
  </si>
  <si>
    <t>06/24-12/24</t>
  </si>
  <si>
    <t>C2- Data sources</t>
  </si>
  <si>
    <t>UWI team broadening data sources</t>
  </si>
  <si>
    <t>Need broader range of data sources needed due to poor NSO engagement</t>
  </si>
  <si>
    <t>Limited data sources and interest in courses</t>
  </si>
  <si>
    <t>Projected IDB Disbursement for next 6 months through to Dec 31, 2025</t>
  </si>
  <si>
    <t>Jul</t>
  </si>
  <si>
    <t>Aug</t>
  </si>
  <si>
    <t>Sep</t>
  </si>
  <si>
    <t>Oct</t>
  </si>
  <si>
    <t>Nov</t>
  </si>
  <si>
    <t>Dec</t>
  </si>
  <si>
    <t>George Helliar</t>
  </si>
  <si>
    <t>19/Jan - request sent</t>
  </si>
  <si>
    <t>Due to changes in products available this activitiy is being  re-structured. 12/24 The procurement plan has been updated to reflect these changes. A consultant has been engaged and associated documentation sent to IDB.</t>
  </si>
  <si>
    <t>National Statistic Offices in the Caribbean utilizing platform for sharing regional data</t>
  </si>
  <si>
    <t>Expenditure During Jan to Jun 2025</t>
  </si>
  <si>
    <t>Cumulative amount as at  31 December 2024</t>
  </si>
  <si>
    <t>Cumulative amount as at 30, June 2025</t>
  </si>
  <si>
    <t>Submitted date</t>
  </si>
  <si>
    <t>Impact readiness assessment</t>
  </si>
  <si>
    <t>Contract originally signed 1/11/23. Contract renewed 9/24 - Data collection infrastructure established &amp; maintained with sustainability plan in place. Data sharing and training platforms have been identified. REDCap training courses tested and delivered. Course handover scheduled for July 2025. Contract due to end Sept 2025 - have requested contract extension and virement from Component 4 underspend</t>
  </si>
  <si>
    <t>Firm contracted June 2024. Interviews conducted with NSO and training needs identified. Training course outline has been developed. One training session has already been deliverd (via UWI) 12/2024. The training course content has been beta tested with NSOs and amended in line with comments. Second feedback session planned for end of July.</t>
  </si>
  <si>
    <t>Data storython planned for September 2025. Agreed that prize money from 1.4 be allocated to Angry Health to organise prize giving and procure services for datathon hosting. Non-objection request has been submitted.</t>
  </si>
  <si>
    <t>2 legislative reviews completed - one regional and one for Belize reviewing capacity for open data. Regional data legislation sent to PSC for review with comments due end of July. Belize review is currently with NSO team for comments/feedback.  2 guidelines created covering data sharing and data reuse. Remaining 2 policies/guide will be Belize specific - so topics TBC</t>
  </si>
  <si>
    <t>Project assistant hired. Started June 1, 2024 and contract renewed to end of Nov 2025. Assistant has been providing assistance with data stories and updating social media channels</t>
  </si>
  <si>
    <t xml:space="preserve">CaribData team members took part in Belize Statistics Day.                            Data stories webpage is up.   </t>
  </si>
  <si>
    <t>Three quotes were obtained and an evaluation completed. A supplier has been identified and a non-objection request to hire the supplier has been submitted.</t>
  </si>
  <si>
    <t>Resolved as GUY using REDCap</t>
  </si>
  <si>
    <t>Lack of engagement with NSO for data stories</t>
  </si>
  <si>
    <t>Identifying alternative sources of data for sharing and story telling      IDB providing support with obtaining NSO engagement for training</t>
  </si>
  <si>
    <t>UWI not paying consultant invoices within 30 day</t>
  </si>
  <si>
    <t>Financial/Outputs</t>
  </si>
  <si>
    <t>AH being flexible but maybe issue with remaining firms</t>
  </si>
  <si>
    <t>Monitoring</t>
  </si>
  <si>
    <t>Data audit consultant contract end 09/25</t>
  </si>
  <si>
    <t>Reporting</t>
  </si>
  <si>
    <t>Low</t>
  </si>
  <si>
    <t>Could affect final report submission</t>
  </si>
  <si>
    <t>Consultant to complete final report as much as possible before 30/9/25 and work with project lead prior to submission</t>
  </si>
  <si>
    <t>Submission of final reports</t>
  </si>
  <si>
    <t>SJ &amp; IH</t>
  </si>
  <si>
    <t>Statements for 2025 were provided in a timely manner</t>
  </si>
  <si>
    <t>Need to identify alternative sources of data for storytelling and utilise IDB team to circulate invitations to training events and datathon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</si>
</sst>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quot;$&quot;\ #,##0.0,"/>
  </numFmts>
  <fonts count="36" x14ac:knownFonts="1">
    <font>
      <sz val="11"/>
      <color theme="1"/>
      <name val="Calibri"/>
      <family val="2"/>
      <scheme val="minor"/>
    </font>
    <font>
      <sz val="11"/>
      <color theme="1"/>
      <name val="Calibri"/>
      <family val="2"/>
      <scheme val="minor"/>
    </font>
    <font>
      <b/>
      <sz val="10"/>
      <name val="Arial"/>
      <family val="2"/>
    </font>
    <font>
      <sz val="10"/>
      <name val="Arial"/>
      <family val="2"/>
    </font>
    <font>
      <b/>
      <sz val="18"/>
      <name val="Arial"/>
      <family val="2"/>
    </font>
    <font>
      <sz val="12"/>
      <color theme="1"/>
      <name val="Cambria"/>
      <family val="1"/>
    </font>
    <font>
      <sz val="10"/>
      <color rgb="FF000000"/>
      <name val="Arial"/>
      <family val="2"/>
    </font>
    <font>
      <b/>
      <sz val="10"/>
      <color rgb="FFFFFFFF"/>
      <name val="Arial"/>
      <family val="2"/>
    </font>
    <font>
      <b/>
      <sz val="10"/>
      <color rgb="FF000000"/>
      <name val="Arial"/>
      <family val="2"/>
    </font>
    <font>
      <b/>
      <sz val="10"/>
      <color rgb="FF000000"/>
      <name val="Calibri"/>
      <family val="2"/>
    </font>
    <font>
      <b/>
      <sz val="10"/>
      <color theme="1"/>
      <name val="Arial"/>
      <family val="2"/>
    </font>
    <font>
      <sz val="11"/>
      <color rgb="FFFF0000"/>
      <name val="Calibri"/>
      <family val="2"/>
      <scheme val="minor"/>
    </font>
    <font>
      <i/>
      <sz val="10"/>
      <color theme="1"/>
      <name val="Calibri"/>
      <family val="2"/>
      <scheme val="minor"/>
    </font>
    <font>
      <b/>
      <sz val="11"/>
      <color theme="1"/>
      <name val="Calibri"/>
      <family val="2"/>
      <scheme val="minor"/>
    </font>
    <font>
      <sz val="10"/>
      <color theme="1"/>
      <name val="Arial"/>
      <family val="2"/>
    </font>
    <font>
      <b/>
      <sz val="9"/>
      <color rgb="FF000000"/>
      <name val="Arial"/>
      <family val="2"/>
    </font>
    <font>
      <sz val="11"/>
      <color rgb="FF00B050"/>
      <name val="Calibri"/>
      <family val="2"/>
      <scheme val="minor"/>
    </font>
    <font>
      <b/>
      <sz val="8"/>
      <color rgb="FFFFFFFF"/>
      <name val="Arial"/>
      <family val="2"/>
    </font>
    <font>
      <sz val="10"/>
      <color theme="1"/>
      <name val="Cambria"/>
      <family val="1"/>
    </font>
    <font>
      <b/>
      <sz val="18"/>
      <color theme="1"/>
      <name val="Calibri"/>
      <family val="2"/>
      <scheme val="minor"/>
    </font>
    <font>
      <sz val="10"/>
      <color rgb="FF000000"/>
      <name val="Calibri"/>
      <family val="2"/>
    </font>
    <font>
      <sz val="9"/>
      <color rgb="FF000000"/>
      <name val="Arial"/>
      <family val="2"/>
    </font>
    <font>
      <b/>
      <sz val="10"/>
      <color rgb="FF000000"/>
      <name val="Cambria"/>
      <family val="1"/>
    </font>
    <font>
      <sz val="10"/>
      <color rgb="FF000000"/>
      <name val="Cambria"/>
      <family val="1"/>
    </font>
    <font>
      <sz val="10"/>
      <color rgb="FFFFFFFF"/>
      <name val="Arial"/>
      <family val="2"/>
    </font>
    <font>
      <b/>
      <i/>
      <sz val="10"/>
      <color rgb="FF000000"/>
      <name val="Arial"/>
      <family val="2"/>
    </font>
    <font>
      <i/>
      <sz val="10"/>
      <color rgb="FF000000"/>
      <name val="Arial"/>
      <family val="2"/>
    </font>
    <font>
      <b/>
      <sz val="11"/>
      <color rgb="FFFFFFFF"/>
      <name val="Arial"/>
      <family val="2"/>
    </font>
    <font>
      <b/>
      <sz val="11"/>
      <color rgb="FF000000"/>
      <name val="Arial"/>
      <family val="2"/>
    </font>
    <font>
      <sz val="11"/>
      <color rgb="FF000000"/>
      <name val="Arial"/>
      <family val="2"/>
    </font>
    <font>
      <b/>
      <sz val="10"/>
      <color theme="0"/>
      <name val="Arial"/>
      <family val="2"/>
    </font>
    <font>
      <b/>
      <sz val="12"/>
      <color rgb="FFFFFFFF"/>
      <name val="Cambria"/>
      <family val="1"/>
    </font>
    <font>
      <sz val="12"/>
      <color rgb="FF000000"/>
      <name val="Calibri"/>
      <family val="2"/>
    </font>
    <font>
      <sz val="10"/>
      <color theme="1"/>
      <name val="Calibri"/>
      <family val="2"/>
      <scheme val="minor"/>
    </font>
    <font>
      <sz val="11"/>
      <color theme="6"/>
      <name val="Calibri"/>
      <family val="2"/>
      <scheme val="minor"/>
    </font>
    <font>
      <b/>
      <sz val="10"/>
      <color theme="6"/>
      <name val="Arial"/>
      <family val="2"/>
    </font>
  </fonts>
  <fills count="7">
    <fill>
      <patternFill patternType="none"/>
    </fill>
    <fill>
      <patternFill patternType="gray125"/>
    </fill>
    <fill>
      <patternFill patternType="solid">
        <fgColor indexed="41"/>
        <bgColor indexed="64"/>
      </patternFill>
    </fill>
    <fill>
      <patternFill patternType="solid">
        <fgColor theme="4" tint="0.79998168889431442"/>
        <bgColor indexed="64"/>
      </patternFill>
    </fill>
    <fill>
      <patternFill patternType="solid">
        <fgColor rgb="FF4F81BD"/>
        <bgColor indexed="64"/>
      </patternFill>
    </fill>
    <fill>
      <patternFill patternType="solid">
        <fgColor rgb="FFFFFF00"/>
        <bgColor indexed="64"/>
      </patternFill>
    </fill>
    <fill>
      <patternFill patternType="solid">
        <fgColor rgb="FFDBE5F1"/>
        <bgColor indexed="64"/>
      </patternFill>
    </fill>
  </fills>
  <borders count="37">
    <border>
      <left/>
      <right/>
      <top/>
      <bottom/>
      <diagonal/>
    </border>
    <border>
      <left style="medium">
        <color indexed="64"/>
      </left>
      <right style="medium">
        <color rgb="FFC5D9F1"/>
      </right>
      <top/>
      <bottom style="medium">
        <color rgb="FFC5D9F1"/>
      </bottom>
      <diagonal/>
    </border>
    <border>
      <left/>
      <right style="medium">
        <color rgb="FFC5D9F1"/>
      </right>
      <top/>
      <bottom style="medium">
        <color rgb="FFC5D9F1"/>
      </bottom>
      <diagonal/>
    </border>
    <border>
      <left/>
      <right style="medium">
        <color rgb="FF95B3D7"/>
      </right>
      <top/>
      <bottom/>
      <diagonal/>
    </border>
    <border>
      <left style="medium">
        <color theme="3" tint="0.39994506668294322"/>
      </left>
      <right style="medium">
        <color theme="3" tint="0.39994506668294322"/>
      </right>
      <top style="medium">
        <color theme="3" tint="0.39994506668294322"/>
      </top>
      <bottom/>
      <diagonal/>
    </border>
    <border>
      <left style="medium">
        <color theme="3" tint="0.39994506668294322"/>
      </left>
      <right style="medium">
        <color theme="3" tint="0.39994506668294322"/>
      </right>
      <top/>
      <bottom style="medium">
        <color rgb="FFC5D9F1"/>
      </bottom>
      <diagonal/>
    </border>
    <border>
      <left style="medium">
        <color theme="3" tint="0.39994506668294322"/>
      </left>
      <right style="medium">
        <color theme="3" tint="0.39994506668294322"/>
      </right>
      <top style="medium">
        <color theme="3" tint="0.39994506668294322"/>
      </top>
      <bottom style="medium">
        <color theme="3" tint="0.39991454817346722"/>
      </bottom>
      <diagonal/>
    </border>
    <border>
      <left style="medium">
        <color theme="3" tint="0.39994506668294322"/>
      </left>
      <right style="medium">
        <color theme="3" tint="0.39994506668294322"/>
      </right>
      <top style="medium">
        <color theme="3" tint="0.39991454817346722"/>
      </top>
      <bottom style="medium">
        <color theme="3" tint="0.39991454817346722"/>
      </bottom>
      <diagonal/>
    </border>
    <border>
      <left style="medium">
        <color theme="3" tint="0.39994506668294322"/>
      </left>
      <right style="medium">
        <color theme="3" tint="0.39994506668294322"/>
      </right>
      <top/>
      <bottom style="medium">
        <color theme="3" tint="0.39991454817346722"/>
      </bottom>
      <diagonal/>
    </border>
    <border>
      <left style="medium">
        <color theme="3" tint="0.39994506668294322"/>
      </left>
      <right style="medium">
        <color theme="3" tint="0.39994506668294322"/>
      </right>
      <top style="medium">
        <color theme="3" tint="0.39991454817346722"/>
      </top>
      <bottom style="medium">
        <color theme="3" tint="0.39994506668294322"/>
      </bottom>
      <diagonal/>
    </border>
    <border>
      <left style="medium">
        <color theme="3" tint="0.39994506668294322"/>
      </left>
      <right style="medium">
        <color theme="3" tint="0.39994506668294322"/>
      </right>
      <top/>
      <bottom/>
      <diagonal/>
    </border>
    <border>
      <left style="medium">
        <color theme="3" tint="0.39994506668294322"/>
      </left>
      <right style="medium">
        <color theme="3" tint="0.39994506668294322"/>
      </right>
      <top/>
      <bottom style="medium">
        <color theme="3" tint="0.39994506668294322"/>
      </bottom>
      <diagonal/>
    </border>
    <border>
      <left style="medium">
        <color theme="3" tint="0.39994506668294322"/>
      </left>
      <right style="medium">
        <color theme="3" tint="0.39994506668294322"/>
      </right>
      <top style="medium">
        <color theme="3" tint="0.39991454817346722"/>
      </top>
      <bottom style="hair">
        <color theme="3" tint="0.39991454817346722"/>
      </bottom>
      <diagonal/>
    </border>
    <border>
      <left style="medium">
        <color theme="3" tint="0.39994506668294322"/>
      </left>
      <right style="medium">
        <color theme="3" tint="0.39994506668294322"/>
      </right>
      <top style="hair">
        <color theme="3" tint="0.39991454817346722"/>
      </top>
      <bottom style="medium">
        <color theme="3" tint="0.39991454817346722"/>
      </bottom>
      <diagonal/>
    </border>
    <border>
      <left style="medium">
        <color theme="3" tint="0.39994506668294322"/>
      </left>
      <right/>
      <top style="hair">
        <color theme="3" tint="0.39991454817346722"/>
      </top>
      <bottom style="hair">
        <color theme="3" tint="0.39991454817346722"/>
      </bottom>
      <diagonal/>
    </border>
    <border>
      <left/>
      <right style="medium">
        <color theme="3" tint="0.39994506668294322"/>
      </right>
      <top style="hair">
        <color theme="3" tint="0.39991454817346722"/>
      </top>
      <bottom style="hair">
        <color theme="3" tint="0.39991454817346722"/>
      </bottom>
      <diagonal/>
    </border>
    <border>
      <left style="medium">
        <color indexed="64"/>
      </left>
      <right style="medium">
        <color indexed="64"/>
      </right>
      <top/>
      <bottom/>
      <diagonal/>
    </border>
    <border>
      <left style="medium">
        <color theme="3" tint="0.39994506668294322"/>
      </left>
      <right/>
      <top style="medium">
        <color theme="3" tint="0.39991454817346722"/>
      </top>
      <bottom style="medium">
        <color theme="3" tint="0.39994506668294322"/>
      </bottom>
      <diagonal/>
    </border>
    <border>
      <left/>
      <right style="medium">
        <color theme="3" tint="0.39994506668294322"/>
      </right>
      <top style="medium">
        <color theme="3" tint="0.39991454817346722"/>
      </top>
      <bottom style="medium">
        <color theme="3" tint="0.39994506668294322"/>
      </bottom>
      <diagonal/>
    </border>
    <border>
      <left/>
      <right/>
      <top/>
      <bottom style="medium">
        <color rgb="FF4F81BD"/>
      </bottom>
      <diagonal/>
    </border>
    <border>
      <left/>
      <right style="medium">
        <color rgb="FF4F81BD"/>
      </right>
      <top style="medium">
        <color rgb="FF4F81BD"/>
      </top>
      <bottom/>
      <diagonal/>
    </border>
    <border>
      <left/>
      <right style="medium">
        <color rgb="FF4F81BD"/>
      </right>
      <top style="medium">
        <color rgb="FF4F81BD"/>
      </top>
      <bottom style="medium">
        <color rgb="FF4F81BD"/>
      </bottom>
      <diagonal/>
    </border>
    <border>
      <left style="medium">
        <color rgb="FF4F81BD"/>
      </left>
      <right/>
      <top style="medium">
        <color rgb="FF4F81BD"/>
      </top>
      <bottom style="medium">
        <color rgb="FF4F81BD"/>
      </bottom>
      <diagonal/>
    </border>
    <border>
      <left/>
      <right/>
      <top style="medium">
        <color rgb="FF4F81BD"/>
      </top>
      <bottom style="medium">
        <color rgb="FF4F81BD"/>
      </bottom>
      <diagonal/>
    </border>
    <border>
      <left style="medium">
        <color theme="4"/>
      </left>
      <right style="medium">
        <color theme="4"/>
      </right>
      <top style="medium">
        <color theme="4"/>
      </top>
      <bottom style="medium">
        <color theme="4"/>
      </bottom>
      <diagonal/>
    </border>
    <border>
      <left style="medium">
        <color rgb="FF95B3D7"/>
      </left>
      <right style="medium">
        <color rgb="FF95B3D7"/>
      </right>
      <top/>
      <bottom style="medium">
        <color rgb="FF95B3D7"/>
      </bottom>
      <diagonal/>
    </border>
    <border>
      <left/>
      <right style="medium">
        <color rgb="FF95B3D7"/>
      </right>
      <top/>
      <bottom style="medium">
        <color rgb="FF95B3D7"/>
      </bottom>
      <diagonal/>
    </border>
    <border>
      <left style="medium">
        <color rgb="FF4F81BD"/>
      </left>
      <right/>
      <top style="medium">
        <color rgb="FF4F81BD"/>
      </top>
      <bottom/>
      <diagonal/>
    </border>
    <border>
      <left/>
      <right/>
      <top style="medium">
        <color rgb="FF4F81BD"/>
      </top>
      <bottom/>
      <diagonal/>
    </border>
    <border>
      <left style="medium">
        <color rgb="FF95B3D7"/>
      </left>
      <right style="medium">
        <color rgb="FF95B3D7"/>
      </right>
      <top style="medium">
        <color rgb="FF4F81BD"/>
      </top>
      <bottom/>
      <diagonal/>
    </border>
    <border>
      <left style="medium">
        <color rgb="FF95B3D7"/>
      </left>
      <right style="medium">
        <color rgb="FF95B3D7"/>
      </right>
      <top/>
      <bottom/>
      <diagonal/>
    </border>
    <border>
      <left style="medium">
        <color rgb="FF95B3D7"/>
      </left>
      <right style="medium">
        <color rgb="FF95B3D7"/>
      </right>
      <top style="medium">
        <color rgb="FF95B3D7"/>
      </top>
      <bottom/>
      <diagonal/>
    </border>
    <border>
      <left style="medium">
        <color indexed="64"/>
      </left>
      <right/>
      <top/>
      <bottom/>
      <diagonal/>
    </border>
    <border>
      <left style="medium">
        <color theme="4"/>
      </left>
      <right style="medium">
        <color theme="4"/>
      </right>
      <top/>
      <bottom style="medium">
        <color theme="4"/>
      </bottom>
      <diagonal/>
    </border>
    <border>
      <left style="thin">
        <color theme="0"/>
      </left>
      <right style="thin">
        <color theme="0"/>
      </right>
      <top style="thin">
        <color theme="0"/>
      </top>
      <bottom style="thin">
        <color theme="0"/>
      </bottom>
      <diagonal/>
    </border>
    <border>
      <left style="medium">
        <color rgb="FF4F81BD"/>
      </left>
      <right style="medium">
        <color rgb="FF4F81BD"/>
      </right>
      <top style="medium">
        <color rgb="FF4F81BD"/>
      </top>
      <bottom style="medium">
        <color rgb="FF4F81BD"/>
      </bottom>
      <diagonal/>
    </border>
    <border>
      <left style="medium">
        <color theme="4"/>
      </left>
      <right style="medium">
        <color theme="4"/>
      </right>
      <top style="medium">
        <color theme="4"/>
      </top>
      <bottom/>
      <diagonal/>
    </border>
  </borders>
  <cellStyleXfs count="2">
    <xf numFmtId="0" fontId="0" fillId="0" borderId="0"/>
    <xf numFmtId="164" fontId="1" fillId="0" borderId="0" applyFont="0" applyFill="0" applyBorder="0" applyAlignment="0" applyProtection="0"/>
  </cellStyleXfs>
  <cellXfs count="258">
    <xf numFmtId="0" fontId="0" fillId="0" borderId="0" xfId="0"/>
    <xf numFmtId="0" fontId="3" fillId="0" borderId="0" xfId="0" applyFont="1"/>
    <xf numFmtId="0" fontId="3" fillId="0" borderId="0" xfId="0" applyFont="1" applyAlignment="1">
      <alignment horizontal="center" vertical="center" wrapText="1"/>
    </xf>
    <xf numFmtId="0" fontId="3" fillId="0" borderId="0" xfId="0" applyFont="1" applyAlignment="1">
      <alignment vertical="center"/>
    </xf>
    <xf numFmtId="0" fontId="12" fillId="0" borderId="0" xfId="0" applyFont="1"/>
    <xf numFmtId="0" fontId="8" fillId="0" borderId="0" xfId="0" applyFont="1" applyAlignment="1">
      <alignment horizontal="left"/>
    </xf>
    <xf numFmtId="0" fontId="0" fillId="0" borderId="10" xfId="0" applyBorder="1"/>
    <xf numFmtId="0" fontId="0" fillId="0" borderId="13" xfId="0" applyBorder="1"/>
    <xf numFmtId="0" fontId="11" fillId="3" borderId="4" xfId="0" applyFont="1" applyFill="1" applyBorder="1"/>
    <xf numFmtId="0" fontId="3" fillId="0" borderId="0" xfId="0" applyFont="1" applyAlignment="1">
      <alignment wrapText="1"/>
    </xf>
    <xf numFmtId="0" fontId="5" fillId="0" borderId="0" xfId="0" applyFont="1" applyAlignment="1">
      <alignment wrapText="1"/>
    </xf>
    <xf numFmtId="0" fontId="16" fillId="0" borderId="0" xfId="0" applyFont="1"/>
    <xf numFmtId="0" fontId="13" fillId="3" borderId="11" xfId="0" applyFont="1" applyFill="1" applyBorder="1"/>
    <xf numFmtId="0" fontId="0" fillId="5" borderId="0" xfId="0" applyFill="1"/>
    <xf numFmtId="0" fontId="19" fillId="0" borderId="0" xfId="0" applyFont="1"/>
    <xf numFmtId="0" fontId="14" fillId="0" borderId="24" xfId="0" applyFont="1" applyBorder="1" applyAlignment="1">
      <alignment vertical="center" wrapText="1"/>
    </xf>
    <xf numFmtId="0" fontId="14" fillId="0" borderId="24" xfId="0" applyFont="1" applyBorder="1" applyAlignment="1">
      <alignment horizontal="center" vertical="center" wrapText="1"/>
    </xf>
    <xf numFmtId="0" fontId="5" fillId="0" borderId="24" xfId="0" applyFont="1" applyBorder="1" applyAlignment="1">
      <alignment wrapText="1"/>
    </xf>
    <xf numFmtId="0" fontId="10" fillId="0" borderId="24" xfId="0" applyFont="1" applyBorder="1" applyAlignment="1">
      <alignment horizontal="right" vertical="center" wrapText="1"/>
    </xf>
    <xf numFmtId="0" fontId="2" fillId="0" borderId="0" xfId="0" applyFont="1"/>
    <xf numFmtId="164" fontId="14" fillId="0" borderId="24" xfId="1" applyFont="1" applyBorder="1" applyAlignment="1">
      <alignment vertical="center" wrapText="1"/>
    </xf>
    <xf numFmtId="0" fontId="4" fillId="0" borderId="0" xfId="0" applyFont="1"/>
    <xf numFmtId="0" fontId="7" fillId="4" borderId="27" xfId="0" applyFont="1" applyFill="1" applyBorder="1" applyAlignment="1">
      <alignment vertical="center"/>
    </xf>
    <xf numFmtId="0" fontId="7" fillId="4" borderId="28" xfId="0" applyFont="1" applyFill="1" applyBorder="1" applyAlignment="1">
      <alignment vertical="center"/>
    </xf>
    <xf numFmtId="0" fontId="7" fillId="4" borderId="28" xfId="0" applyFont="1" applyFill="1" applyBorder="1" applyAlignment="1">
      <alignment vertical="center" wrapText="1"/>
    </xf>
    <xf numFmtId="0" fontId="7" fillId="4" borderId="20" xfId="0" applyFont="1" applyFill="1" applyBorder="1" applyAlignment="1">
      <alignment horizontal="center" vertical="center"/>
    </xf>
    <xf numFmtId="0" fontId="21" fillId="6" borderId="26" xfId="0" applyFont="1" applyFill="1" applyBorder="1" applyAlignment="1">
      <alignment vertical="center"/>
    </xf>
    <xf numFmtId="0" fontId="7" fillId="4" borderId="22" xfId="0" applyFont="1" applyFill="1" applyBorder="1" applyAlignment="1">
      <alignment horizontal="center" vertical="center"/>
    </xf>
    <xf numFmtId="0" fontId="7" fillId="4" borderId="23" xfId="0" applyFont="1" applyFill="1" applyBorder="1" applyAlignment="1">
      <alignment vertical="center"/>
    </xf>
    <xf numFmtId="0" fontId="7" fillId="4" borderId="21" xfId="0" applyFont="1" applyFill="1" applyBorder="1" applyAlignment="1">
      <alignment vertical="center"/>
    </xf>
    <xf numFmtId="0" fontId="23" fillId="6" borderId="26" xfId="0" applyFont="1" applyFill="1" applyBorder="1" applyAlignment="1">
      <alignment vertical="center"/>
    </xf>
    <xf numFmtId="0" fontId="23" fillId="6" borderId="26" xfId="0" applyFont="1" applyFill="1" applyBorder="1" applyAlignment="1">
      <alignment horizontal="right" vertical="center"/>
    </xf>
    <xf numFmtId="0" fontId="24" fillId="4" borderId="27" xfId="0" applyFont="1" applyFill="1" applyBorder="1" applyAlignment="1">
      <alignment horizontal="center" vertical="center"/>
    </xf>
    <xf numFmtId="0" fontId="24" fillId="4" borderId="28" xfId="0" applyFont="1" applyFill="1" applyBorder="1" applyAlignment="1">
      <alignment horizontal="center" vertical="center"/>
    </xf>
    <xf numFmtId="0" fontId="24" fillId="4" borderId="19" xfId="0" applyFont="1" applyFill="1" applyBorder="1" applyAlignment="1">
      <alignment horizontal="center" vertical="center"/>
    </xf>
    <xf numFmtId="0" fontId="24" fillId="4" borderId="28" xfId="0" applyFont="1" applyFill="1" applyBorder="1" applyAlignment="1">
      <alignment vertical="center"/>
    </xf>
    <xf numFmtId="0" fontId="24" fillId="4" borderId="20" xfId="0" applyFont="1" applyFill="1" applyBorder="1" applyAlignment="1">
      <alignment vertical="center" wrapText="1"/>
    </xf>
    <xf numFmtId="0" fontId="15" fillId="6" borderId="25" xfId="0" applyFont="1" applyFill="1" applyBorder="1" applyAlignment="1">
      <alignment horizontal="center" vertical="center" wrapText="1"/>
    </xf>
    <xf numFmtId="0" fontId="6" fillId="6" borderId="26" xfId="0" applyFont="1" applyFill="1" applyBorder="1" applyAlignment="1">
      <alignment vertical="center" wrapText="1"/>
    </xf>
    <xf numFmtId="0" fontId="6" fillId="6" borderId="26" xfId="0" applyFont="1" applyFill="1" applyBorder="1" applyAlignment="1">
      <alignment horizontal="center" vertical="center" wrapText="1"/>
    </xf>
    <xf numFmtId="0" fontId="15" fillId="0" borderId="25" xfId="0" applyFont="1" applyBorder="1" applyAlignment="1">
      <alignment horizontal="center" vertical="center"/>
    </xf>
    <xf numFmtId="0" fontId="6" fillId="0" borderId="26" xfId="0" applyFont="1" applyBorder="1" applyAlignment="1">
      <alignment horizontal="center" vertical="center"/>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8" fillId="6" borderId="25" xfId="0" applyFont="1" applyFill="1" applyBorder="1" applyAlignment="1">
      <alignment vertical="center" wrapText="1"/>
    </xf>
    <xf numFmtId="0" fontId="25" fillId="0" borderId="25" xfId="0" applyFont="1" applyBorder="1" applyAlignment="1">
      <alignment vertical="center" wrapText="1"/>
    </xf>
    <xf numFmtId="0" fontId="26" fillId="0" borderId="26" xfId="0" applyFont="1" applyBorder="1" applyAlignment="1">
      <alignment vertical="center" wrapText="1"/>
    </xf>
    <xf numFmtId="0" fontId="18" fillId="6" borderId="25" xfId="0" applyFont="1" applyFill="1" applyBorder="1" applyAlignment="1">
      <alignment vertical="top" wrapText="1"/>
    </xf>
    <xf numFmtId="0" fontId="26" fillId="6" borderId="26" xfId="0" applyFont="1" applyFill="1" applyBorder="1" applyAlignment="1">
      <alignment vertical="center" wrapText="1"/>
    </xf>
    <xf numFmtId="0" fontId="8" fillId="0" borderId="25" xfId="0" applyFont="1" applyBorder="1" applyAlignment="1">
      <alignment vertical="center" wrapText="1"/>
    </xf>
    <xf numFmtId="0" fontId="6" fillId="0" borderId="26" xfId="0" applyFont="1" applyBorder="1" applyAlignment="1">
      <alignment vertical="center" wrapText="1"/>
    </xf>
    <xf numFmtId="0" fontId="6" fillId="0" borderId="26" xfId="0" applyFont="1" applyBorder="1" applyAlignment="1">
      <alignment horizontal="center" vertical="center" wrapText="1"/>
    </xf>
    <xf numFmtId="0" fontId="8" fillId="6" borderId="31" xfId="0" applyFont="1" applyFill="1" applyBorder="1" applyAlignment="1">
      <alignment vertical="center" wrapText="1"/>
    </xf>
    <xf numFmtId="0" fontId="6" fillId="6" borderId="31" xfId="0" applyFont="1" applyFill="1" applyBorder="1" applyAlignment="1">
      <alignment vertical="center" wrapText="1"/>
    </xf>
    <xf numFmtId="0" fontId="8" fillId="0" borderId="31" xfId="0" applyFont="1" applyBorder="1" applyAlignment="1">
      <alignment vertical="center" wrapText="1"/>
    </xf>
    <xf numFmtId="0" fontId="26" fillId="0" borderId="31" xfId="0" applyFont="1" applyBorder="1" applyAlignment="1">
      <alignment vertical="center" wrapText="1"/>
    </xf>
    <xf numFmtId="0" fontId="6" fillId="0" borderId="31" xfId="0" applyFont="1" applyBorder="1" applyAlignment="1">
      <alignment vertical="center" wrapText="1"/>
    </xf>
    <xf numFmtId="164" fontId="23" fillId="6" borderId="26" xfId="1" applyFont="1" applyFill="1" applyBorder="1" applyAlignment="1">
      <alignment horizontal="right" vertical="center"/>
    </xf>
    <xf numFmtId="0" fontId="2" fillId="2" borderId="24" xfId="0" applyFont="1" applyFill="1" applyBorder="1" applyAlignment="1">
      <alignment vertical="center"/>
    </xf>
    <xf numFmtId="164" fontId="2" fillId="2" borderId="24" xfId="1" applyFont="1" applyFill="1" applyBorder="1" applyAlignment="1">
      <alignment vertical="center"/>
    </xf>
    <xf numFmtId="0" fontId="30" fillId="4" borderId="34" xfId="0" applyFont="1" applyFill="1" applyBorder="1" applyAlignment="1">
      <alignment horizontal="center" vertical="center" wrapText="1"/>
    </xf>
    <xf numFmtId="0" fontId="30" fillId="4" borderId="34" xfId="0" applyFont="1" applyFill="1" applyBorder="1" applyAlignment="1">
      <alignment vertical="center" wrapText="1"/>
    </xf>
    <xf numFmtId="0" fontId="14" fillId="0" borderId="33" xfId="0" applyFont="1" applyBorder="1" applyAlignment="1">
      <alignment vertical="center" wrapText="1"/>
    </xf>
    <xf numFmtId="15" fontId="14" fillId="0" borderId="33" xfId="0" applyNumberFormat="1" applyFont="1" applyBorder="1" applyAlignment="1">
      <alignment horizontal="center" vertical="center" wrapText="1"/>
    </xf>
    <xf numFmtId="164" fontId="14" fillId="0" borderId="33" xfId="1" applyFont="1" applyBorder="1" applyAlignment="1">
      <alignment vertical="center" wrapText="1"/>
    </xf>
    <xf numFmtId="0" fontId="14" fillId="6" borderId="33" xfId="0" applyFont="1" applyFill="1" applyBorder="1" applyAlignment="1">
      <alignment vertical="center" wrapText="1"/>
    </xf>
    <xf numFmtId="0" fontId="14" fillId="6" borderId="24" xfId="0" applyFont="1" applyFill="1" applyBorder="1" applyAlignment="1">
      <alignment vertical="center" wrapText="1"/>
    </xf>
    <xf numFmtId="16" fontId="0" fillId="0" borderId="0" xfId="0" applyNumberFormat="1"/>
    <xf numFmtId="0" fontId="23" fillId="0" borderId="26" xfId="0" applyFont="1" applyBorder="1" applyAlignment="1">
      <alignment vertical="center"/>
    </xf>
    <xf numFmtId="0" fontId="23" fillId="0" borderId="26" xfId="0" applyFont="1" applyBorder="1" applyAlignment="1">
      <alignment horizontal="right" vertical="center"/>
    </xf>
    <xf numFmtId="164" fontId="23" fillId="0" borderId="26" xfId="1" applyFont="1" applyFill="1" applyBorder="1" applyAlignment="1">
      <alignment horizontal="right" vertical="center"/>
    </xf>
    <xf numFmtId="0" fontId="19" fillId="0" borderId="0" xfId="0" applyFont="1" applyAlignment="1">
      <alignment horizontal="left"/>
    </xf>
    <xf numFmtId="0" fontId="31" fillId="4" borderId="22" xfId="0" applyFont="1" applyFill="1" applyBorder="1" applyAlignment="1">
      <alignment vertical="center"/>
    </xf>
    <xf numFmtId="0" fontId="31" fillId="4" borderId="23" xfId="0" applyFont="1" applyFill="1" applyBorder="1" applyAlignment="1">
      <alignment vertical="center"/>
    </xf>
    <xf numFmtId="0" fontId="31" fillId="4" borderId="21" xfId="0" applyFont="1" applyFill="1" applyBorder="1" applyAlignment="1">
      <alignment vertical="center"/>
    </xf>
    <xf numFmtId="0" fontId="32" fillId="6" borderId="25" xfId="0" applyFont="1" applyFill="1" applyBorder="1" applyAlignment="1">
      <alignment horizontal="left" vertical="center"/>
    </xf>
    <xf numFmtId="0" fontId="32" fillId="6" borderId="26" xfId="0" applyFont="1" applyFill="1" applyBorder="1" applyAlignment="1">
      <alignment vertical="center"/>
    </xf>
    <xf numFmtId="15" fontId="32" fillId="6" borderId="26" xfId="0" applyNumberFormat="1" applyFont="1" applyFill="1" applyBorder="1" applyAlignment="1">
      <alignment horizontal="right" vertical="center"/>
    </xf>
    <xf numFmtId="0" fontId="32" fillId="0" borderId="25" xfId="0" applyFont="1" applyBorder="1" applyAlignment="1">
      <alignment horizontal="left" vertical="center"/>
    </xf>
    <xf numFmtId="0" fontId="32" fillId="0" borderId="26" xfId="0" applyFont="1" applyBorder="1" applyAlignment="1">
      <alignment vertical="center"/>
    </xf>
    <xf numFmtId="15" fontId="32" fillId="0" borderId="26" xfId="0" applyNumberFormat="1" applyFont="1" applyBorder="1" applyAlignment="1">
      <alignment horizontal="right" vertical="center"/>
    </xf>
    <xf numFmtId="0" fontId="14" fillId="3" borderId="33" xfId="0" applyFont="1" applyFill="1" applyBorder="1" applyAlignment="1">
      <alignment vertical="center" wrapText="1"/>
    </xf>
    <xf numFmtId="0" fontId="2" fillId="6" borderId="33" xfId="0" applyFont="1" applyFill="1" applyBorder="1" applyAlignment="1">
      <alignment wrapText="1"/>
    </xf>
    <xf numFmtId="164" fontId="2" fillId="6" borderId="33" xfId="1" applyFont="1" applyFill="1" applyBorder="1"/>
    <xf numFmtId="0" fontId="2" fillId="6" borderId="24" xfId="0" applyFont="1" applyFill="1" applyBorder="1"/>
    <xf numFmtId="0" fontId="2" fillId="6" borderId="24" xfId="0" applyFont="1" applyFill="1" applyBorder="1" applyAlignment="1">
      <alignment wrapText="1"/>
    </xf>
    <xf numFmtId="164" fontId="2" fillId="6" borderId="24" xfId="1" applyFont="1" applyFill="1" applyBorder="1"/>
    <xf numFmtId="0" fontId="8" fillId="6" borderId="1" xfId="0" applyFont="1" applyFill="1" applyBorder="1" applyAlignment="1">
      <alignment horizontal="right" vertical="center"/>
    </xf>
    <xf numFmtId="0" fontId="8" fillId="6" borderId="2" xfId="0" applyFont="1" applyFill="1" applyBorder="1" applyAlignment="1">
      <alignment vertical="center" wrapText="1"/>
    </xf>
    <xf numFmtId="0" fontId="6" fillId="0" borderId="1" xfId="0" applyFont="1" applyBorder="1" applyAlignment="1">
      <alignment horizontal="right" vertical="center"/>
    </xf>
    <xf numFmtId="0" fontId="6" fillId="0" borderId="2" xfId="0" applyFont="1" applyBorder="1" applyAlignment="1">
      <alignment vertical="center" wrapText="1"/>
    </xf>
    <xf numFmtId="0" fontId="30" fillId="4" borderId="7" xfId="0" applyFont="1" applyFill="1" applyBorder="1" applyAlignment="1">
      <alignment horizontal="center" vertical="center"/>
    </xf>
    <xf numFmtId="0" fontId="6" fillId="0" borderId="5" xfId="0" applyFont="1" applyBorder="1" applyAlignment="1">
      <alignment vertical="center"/>
    </xf>
    <xf numFmtId="0" fontId="5" fillId="0" borderId="9" xfId="0" applyFont="1" applyBorder="1"/>
    <xf numFmtId="0" fontId="5" fillId="0" borderId="0" xfId="0" applyFont="1"/>
    <xf numFmtId="0" fontId="9"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11" fillId="3" borderId="35" xfId="0" applyFont="1" applyFill="1" applyBorder="1"/>
    <xf numFmtId="0" fontId="6" fillId="0" borderId="10" xfId="0" applyFont="1" applyBorder="1" applyAlignment="1">
      <alignment vertical="center"/>
    </xf>
    <xf numFmtId="0" fontId="13" fillId="3" borderId="35" xfId="0" applyFont="1" applyFill="1" applyBorder="1"/>
    <xf numFmtId="0" fontId="14" fillId="6" borderId="33"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33" fillId="0" borderId="0" xfId="0" applyFont="1"/>
    <xf numFmtId="0" fontId="3" fillId="0" borderId="24" xfId="0" applyFont="1" applyBorder="1"/>
    <xf numFmtId="0" fontId="3" fillId="0" borderId="24" xfId="0" applyFont="1" applyBorder="1" applyAlignment="1">
      <alignment wrapText="1"/>
    </xf>
    <xf numFmtId="164" fontId="3" fillId="0" borderId="24" xfId="1" applyFont="1" applyFill="1" applyBorder="1"/>
    <xf numFmtId="164" fontId="21" fillId="6" borderId="26" xfId="1" applyFont="1" applyFill="1" applyBorder="1" applyAlignment="1">
      <alignment vertical="center"/>
    </xf>
    <xf numFmtId="0" fontId="21" fillId="0" borderId="26" xfId="0" applyFont="1" applyBorder="1" applyAlignment="1">
      <alignment vertical="center"/>
    </xf>
    <xf numFmtId="164" fontId="21" fillId="0" borderId="26" xfId="1" applyFont="1" applyFill="1" applyBorder="1" applyAlignment="1">
      <alignment vertical="center"/>
    </xf>
    <xf numFmtId="0" fontId="20" fillId="0" borderId="9" xfId="0" applyFont="1" applyBorder="1" applyAlignment="1">
      <alignment vertical="center" wrapText="1"/>
    </xf>
    <xf numFmtId="14" fontId="6" fillId="6" borderId="26" xfId="0" applyNumberFormat="1" applyFont="1" applyFill="1" applyBorder="1" applyAlignment="1">
      <alignment horizontal="center" vertical="center" wrapText="1"/>
    </xf>
    <xf numFmtId="14" fontId="6" fillId="0" borderId="26" xfId="0" applyNumberFormat="1" applyFont="1" applyBorder="1" applyAlignment="1">
      <alignment horizontal="center" vertical="center"/>
    </xf>
    <xf numFmtId="164" fontId="8" fillId="6" borderId="5" xfId="1" applyFont="1" applyFill="1" applyBorder="1" applyAlignment="1">
      <alignment vertical="center"/>
    </xf>
    <xf numFmtId="164" fontId="6" fillId="0" borderId="5" xfId="1" applyFont="1" applyBorder="1" applyAlignment="1">
      <alignment vertical="center"/>
    </xf>
    <xf numFmtId="164" fontId="6" fillId="0" borderId="9" xfId="1" applyFont="1" applyBorder="1" applyAlignment="1">
      <alignment vertical="center"/>
    </xf>
    <xf numFmtId="164" fontId="0" fillId="0" borderId="12" xfId="0" applyNumberFormat="1" applyBorder="1"/>
    <xf numFmtId="164" fontId="0" fillId="0" borderId="0" xfId="0" applyNumberFormat="1"/>
    <xf numFmtId="164" fontId="18" fillId="6" borderId="26" xfId="1" applyFont="1" applyFill="1" applyBorder="1" applyAlignment="1">
      <alignment horizontal="right" vertical="center"/>
    </xf>
    <xf numFmtId="164" fontId="18" fillId="0" borderId="26" xfId="1" applyFont="1" applyFill="1" applyBorder="1" applyAlignment="1">
      <alignment horizontal="right" vertical="center"/>
    </xf>
    <xf numFmtId="0" fontId="18" fillId="6" borderId="26" xfId="0" applyFont="1" applyFill="1" applyBorder="1" applyAlignment="1">
      <alignment horizontal="right" vertical="center"/>
    </xf>
    <xf numFmtId="15" fontId="14" fillId="0" borderId="24" xfId="0" applyNumberFormat="1" applyFont="1" applyBorder="1" applyAlignment="1">
      <alignment horizontal="center" vertical="center" wrapText="1"/>
    </xf>
    <xf numFmtId="0" fontId="0" fillId="0" borderId="0" xfId="0" applyAlignment="1">
      <alignment wrapText="1"/>
    </xf>
    <xf numFmtId="0" fontId="24" fillId="4" borderId="28" xfId="0" applyFont="1" applyFill="1" applyBorder="1" applyAlignment="1">
      <alignment horizontal="center" vertical="center" wrapText="1"/>
    </xf>
    <xf numFmtId="15" fontId="6" fillId="6" borderId="26" xfId="0" applyNumberFormat="1" applyFont="1" applyFill="1" applyBorder="1" applyAlignment="1">
      <alignment vertical="center" wrapText="1"/>
    </xf>
    <xf numFmtId="15" fontId="6" fillId="0" borderId="26" xfId="0" applyNumberFormat="1" applyFont="1" applyBorder="1" applyAlignment="1">
      <alignment vertical="center" wrapText="1"/>
    </xf>
    <xf numFmtId="15" fontId="32" fillId="6" borderId="26" xfId="0" applyNumberFormat="1" applyFont="1" applyFill="1" applyBorder="1" applyAlignment="1">
      <alignment vertical="center"/>
    </xf>
    <xf numFmtId="164" fontId="14" fillId="0" borderId="24" xfId="1" applyFont="1" applyFill="1" applyBorder="1" applyAlignment="1">
      <alignment vertical="center" wrapText="1"/>
    </xf>
    <xf numFmtId="0" fontId="7" fillId="0" borderId="0" xfId="0" applyFont="1" applyAlignment="1">
      <alignment vertical="center"/>
    </xf>
    <xf numFmtId="15" fontId="6" fillId="6" borderId="26" xfId="0" applyNumberFormat="1" applyFont="1" applyFill="1" applyBorder="1" applyAlignment="1">
      <alignment horizontal="center" vertical="center" wrapText="1"/>
    </xf>
    <xf numFmtId="0" fontId="18" fillId="0" borderId="26" xfId="0" applyFont="1" applyBorder="1" applyAlignment="1">
      <alignment horizontal="right" vertical="center"/>
    </xf>
    <xf numFmtId="14" fontId="6" fillId="6" borderId="26" xfId="0" applyNumberFormat="1" applyFont="1" applyFill="1" applyBorder="1" applyAlignment="1">
      <alignment vertical="center" wrapText="1"/>
    </xf>
    <xf numFmtId="164" fontId="14" fillId="0" borderId="33" xfId="1" applyFont="1" applyFill="1" applyBorder="1" applyAlignment="1">
      <alignment vertical="center" wrapText="1"/>
    </xf>
    <xf numFmtId="0" fontId="15" fillId="0" borderId="30" xfId="0" applyFont="1" applyBorder="1" applyAlignment="1">
      <alignment horizontal="center" vertical="center"/>
    </xf>
    <xf numFmtId="0" fontId="6" fillId="0" borderId="3" xfId="0" applyFont="1" applyBorder="1" applyAlignment="1">
      <alignment vertical="center" wrapText="1"/>
    </xf>
    <xf numFmtId="0" fontId="6" fillId="0" borderId="3" xfId="0" applyFont="1" applyBorder="1" applyAlignment="1">
      <alignment horizontal="center" vertical="center"/>
    </xf>
    <xf numFmtId="0" fontId="6" fillId="6" borderId="26" xfId="0" applyFont="1" applyFill="1" applyBorder="1" applyAlignment="1">
      <alignment horizontal="left" vertical="center" wrapText="1"/>
    </xf>
    <xf numFmtId="0" fontId="6" fillId="0" borderId="3" xfId="0" applyFont="1" applyBorder="1" applyAlignment="1">
      <alignment horizontal="center" vertical="center" wrapText="1"/>
    </xf>
    <xf numFmtId="0" fontId="8" fillId="6" borderId="26" xfId="0" applyFont="1" applyFill="1" applyBorder="1" applyAlignment="1">
      <alignment horizontal="center" vertical="center" wrapText="1"/>
    </xf>
    <xf numFmtId="14" fontId="6" fillId="0" borderId="26" xfId="0" applyNumberFormat="1" applyFont="1" applyBorder="1" applyAlignment="1">
      <alignment horizontal="center" vertical="center" wrapText="1"/>
    </xf>
    <xf numFmtId="14" fontId="6" fillId="0" borderId="26" xfId="0" applyNumberFormat="1" applyFont="1" applyBorder="1" applyAlignment="1">
      <alignment horizontal="left" vertical="center" wrapText="1"/>
    </xf>
    <xf numFmtId="0" fontId="23" fillId="3" borderId="26" xfId="0" applyFont="1" applyFill="1" applyBorder="1" applyAlignment="1">
      <alignment vertical="center"/>
    </xf>
    <xf numFmtId="164" fontId="23" fillId="3" borderId="26" xfId="1" applyFont="1" applyFill="1" applyBorder="1" applyAlignment="1">
      <alignment horizontal="right" vertical="center"/>
    </xf>
    <xf numFmtId="0" fontId="6" fillId="6" borderId="3" xfId="0" applyFont="1" applyFill="1" applyBorder="1" applyAlignment="1">
      <alignment vertical="center" wrapText="1"/>
    </xf>
    <xf numFmtId="0" fontId="34" fillId="0" borderId="0" xfId="0" applyFont="1"/>
    <xf numFmtId="0" fontId="35" fillId="0" borderId="0" xfId="0" applyFont="1" applyAlignment="1">
      <alignment vertical="center"/>
    </xf>
    <xf numFmtId="0" fontId="31" fillId="4" borderId="0" xfId="0" applyFont="1" applyFill="1" applyAlignment="1">
      <alignment vertical="center"/>
    </xf>
    <xf numFmtId="15" fontId="0" fillId="0" borderId="0" xfId="0" applyNumberFormat="1"/>
    <xf numFmtId="0" fontId="19" fillId="0" borderId="0" xfId="0" applyFont="1" applyAlignment="1">
      <alignment horizontal="left"/>
    </xf>
    <xf numFmtId="0" fontId="30" fillId="4" borderId="34" xfId="0" applyFont="1" applyFill="1" applyBorder="1" applyAlignment="1">
      <alignment horizontal="center" vertical="top" wrapText="1"/>
    </xf>
    <xf numFmtId="0" fontId="27" fillId="4" borderId="16" xfId="0" applyFont="1" applyFill="1" applyBorder="1" applyAlignment="1">
      <alignment horizontal="center" vertical="center" wrapText="1"/>
    </xf>
    <xf numFmtId="0" fontId="29" fillId="0" borderId="32" xfId="0" applyFont="1" applyBorder="1" applyAlignment="1">
      <alignment horizontal="left" vertical="center" wrapText="1"/>
    </xf>
    <xf numFmtId="0" fontId="29" fillId="0" borderId="0" xfId="0" applyFont="1" applyAlignment="1">
      <alignment horizontal="left" vertical="center" wrapText="1"/>
    </xf>
    <xf numFmtId="0" fontId="28" fillId="6" borderId="32" xfId="0" applyFont="1" applyFill="1" applyBorder="1" applyAlignment="1">
      <alignment horizontal="left" vertical="center" wrapText="1"/>
    </xf>
    <xf numFmtId="0" fontId="28" fillId="6" borderId="0" xfId="0" applyFont="1" applyFill="1" applyAlignment="1">
      <alignment horizontal="left" vertical="center" wrapText="1"/>
    </xf>
    <xf numFmtId="0" fontId="21" fillId="0" borderId="29" xfId="0" applyFont="1" applyBorder="1" applyAlignment="1">
      <alignment vertical="center" wrapText="1"/>
    </xf>
    <xf numFmtId="0" fontId="21" fillId="0" borderId="30" xfId="0" applyFont="1" applyBorder="1" applyAlignment="1">
      <alignment vertical="center" wrapText="1"/>
    </xf>
    <xf numFmtId="0" fontId="21" fillId="0" borderId="25" xfId="0" applyFont="1" applyBorder="1" applyAlignment="1">
      <alignment vertical="center" wrapText="1"/>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25" xfId="0" applyFont="1" applyBorder="1" applyAlignment="1">
      <alignment horizontal="center" vertical="center"/>
    </xf>
    <xf numFmtId="2" fontId="21" fillId="0" borderId="29" xfId="0" applyNumberFormat="1" applyFont="1" applyBorder="1" applyAlignment="1">
      <alignment horizontal="center" vertical="center"/>
    </xf>
    <xf numFmtId="2" fontId="21" fillId="0" borderId="30" xfId="0" applyNumberFormat="1" applyFont="1" applyBorder="1" applyAlignment="1">
      <alignment horizontal="center" vertical="center"/>
    </xf>
    <xf numFmtId="2" fontId="21" fillId="0" borderId="25" xfId="0" applyNumberFormat="1"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25" xfId="0" applyFont="1" applyBorder="1" applyAlignment="1">
      <alignment horizontal="center" vertical="center"/>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25" xfId="0" applyFont="1" applyBorder="1" applyAlignment="1">
      <alignment horizontal="center" vertical="center" wrapText="1"/>
    </xf>
    <xf numFmtId="0" fontId="21" fillId="6" borderId="29" xfId="0" applyFont="1" applyFill="1" applyBorder="1" applyAlignment="1">
      <alignment vertical="center" wrapText="1"/>
    </xf>
    <xf numFmtId="0" fontId="21" fillId="6" borderId="30" xfId="0" applyFont="1" applyFill="1" applyBorder="1" applyAlignment="1">
      <alignment vertical="center" wrapText="1"/>
    </xf>
    <xf numFmtId="0" fontId="21" fillId="6" borderId="25" xfId="0" applyFont="1" applyFill="1" applyBorder="1" applyAlignment="1">
      <alignment vertical="center" wrapText="1"/>
    </xf>
    <xf numFmtId="0" fontId="6" fillId="6" borderId="29" xfId="0" applyFont="1" applyFill="1" applyBorder="1" applyAlignment="1">
      <alignment horizontal="center" vertical="center"/>
    </xf>
    <xf numFmtId="0" fontId="6" fillId="6" borderId="30" xfId="0" applyFont="1" applyFill="1" applyBorder="1" applyAlignment="1">
      <alignment horizontal="center" vertical="center"/>
    </xf>
    <xf numFmtId="0" fontId="6" fillId="6" borderId="25" xfId="0" applyFont="1" applyFill="1" applyBorder="1" applyAlignment="1">
      <alignment horizontal="center" vertical="center"/>
    </xf>
    <xf numFmtId="2" fontId="21" fillId="6" borderId="29" xfId="0" applyNumberFormat="1" applyFont="1" applyFill="1" applyBorder="1" applyAlignment="1">
      <alignment horizontal="center" vertical="center"/>
    </xf>
    <xf numFmtId="2" fontId="21" fillId="6" borderId="30" xfId="0" applyNumberFormat="1" applyFont="1" applyFill="1" applyBorder="1" applyAlignment="1">
      <alignment horizontal="center" vertical="center"/>
    </xf>
    <xf numFmtId="2" fontId="21" fillId="6" borderId="25" xfId="0" applyNumberFormat="1" applyFont="1" applyFill="1" applyBorder="1" applyAlignment="1">
      <alignment horizontal="center" vertical="center"/>
    </xf>
    <xf numFmtId="0" fontId="21" fillId="6" borderId="29" xfId="0" applyFont="1" applyFill="1" applyBorder="1" applyAlignment="1">
      <alignment horizontal="center" vertical="center"/>
    </xf>
    <xf numFmtId="0" fontId="21" fillId="6" borderId="30" xfId="0" applyFont="1" applyFill="1" applyBorder="1" applyAlignment="1">
      <alignment horizontal="center" vertical="center"/>
    </xf>
    <xf numFmtId="0" fontId="21" fillId="6" borderId="25" xfId="0" applyFont="1" applyFill="1" applyBorder="1" applyAlignment="1">
      <alignment horizontal="center" vertical="center"/>
    </xf>
    <xf numFmtId="0" fontId="21" fillId="6" borderId="29" xfId="0" applyFont="1" applyFill="1" applyBorder="1" applyAlignment="1">
      <alignment horizontal="center" vertical="center" wrapText="1"/>
    </xf>
    <xf numFmtId="0" fontId="21" fillId="6" borderId="30" xfId="0" applyFont="1" applyFill="1" applyBorder="1" applyAlignment="1">
      <alignment horizontal="center" vertical="center" wrapText="1"/>
    </xf>
    <xf numFmtId="0" fontId="21" fillId="6" borderId="25" xfId="0" applyFont="1" applyFill="1" applyBorder="1" applyAlignment="1">
      <alignment horizontal="center" vertical="center" wrapText="1"/>
    </xf>
    <xf numFmtId="0" fontId="0" fillId="0" borderId="0" xfId="0" applyAlignment="1">
      <alignment horizontal="center"/>
    </xf>
    <xf numFmtId="0" fontId="22" fillId="0" borderId="31" xfId="0" applyFont="1" applyBorder="1" applyAlignment="1">
      <alignment horizontal="center" vertical="center"/>
    </xf>
    <xf numFmtId="0" fontId="22" fillId="0" borderId="30" xfId="0" applyFont="1" applyBorder="1" applyAlignment="1">
      <alignment horizontal="center" vertical="center"/>
    </xf>
    <xf numFmtId="0" fontId="22" fillId="0" borderId="25" xfId="0" applyFont="1" applyBorder="1" applyAlignment="1">
      <alignment horizontal="center" vertical="center"/>
    </xf>
    <xf numFmtId="0" fontId="23" fillId="0" borderId="31" xfId="0" applyFont="1" applyBorder="1" applyAlignment="1">
      <alignment vertical="center"/>
    </xf>
    <xf numFmtId="0" fontId="23" fillId="0" borderId="30" xfId="0" applyFont="1" applyBorder="1" applyAlignment="1">
      <alignment vertical="center"/>
    </xf>
    <xf numFmtId="0" fontId="23" fillId="0" borderId="25" xfId="0" applyFont="1" applyBorder="1" applyAlignment="1">
      <alignment vertical="center"/>
    </xf>
    <xf numFmtId="0" fontId="23" fillId="0" borderId="31" xfId="0" applyFont="1" applyBorder="1" applyAlignment="1">
      <alignment horizontal="left" vertical="center" wrapText="1"/>
    </xf>
    <xf numFmtId="0" fontId="23" fillId="0" borderId="30" xfId="0" applyFont="1" applyBorder="1" applyAlignment="1">
      <alignment horizontal="left" vertical="center" wrapText="1"/>
    </xf>
    <xf numFmtId="0" fontId="23" fillId="0" borderId="25" xfId="0" applyFont="1" applyBorder="1" applyAlignment="1">
      <alignment horizontal="left" vertical="center" wrapText="1"/>
    </xf>
    <xf numFmtId="0" fontId="23" fillId="0" borderId="31"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25" xfId="0" applyFont="1" applyBorder="1" applyAlignment="1">
      <alignment horizontal="center" vertical="center" wrapText="1"/>
    </xf>
    <xf numFmtId="0" fontId="22" fillId="6" borderId="31" xfId="0" applyFont="1" applyFill="1" applyBorder="1" applyAlignment="1">
      <alignment horizontal="center" vertical="center"/>
    </xf>
    <xf numFmtId="0" fontId="22" fillId="6" borderId="30" xfId="0" applyFont="1" applyFill="1" applyBorder="1" applyAlignment="1">
      <alignment horizontal="center" vertical="center"/>
    </xf>
    <xf numFmtId="0" fontId="22" fillId="6" borderId="25" xfId="0" applyFont="1" applyFill="1" applyBorder="1" applyAlignment="1">
      <alignment horizontal="center" vertical="center"/>
    </xf>
    <xf numFmtId="0" fontId="23" fillId="6" borderId="31" xfId="0" applyFont="1" applyFill="1" applyBorder="1" applyAlignment="1">
      <alignment vertical="center"/>
    </xf>
    <xf numFmtId="0" fontId="23" fillId="6" borderId="30" xfId="0" applyFont="1" applyFill="1" applyBorder="1" applyAlignment="1">
      <alignment vertical="center"/>
    </xf>
    <xf numFmtId="0" fontId="23" fillId="6" borderId="25" xfId="0" applyFont="1" applyFill="1" applyBorder="1" applyAlignment="1">
      <alignment vertical="center"/>
    </xf>
    <xf numFmtId="0" fontId="23" fillId="6" borderId="31" xfId="0" applyFont="1" applyFill="1" applyBorder="1" applyAlignment="1">
      <alignment horizontal="left" vertical="center" wrapText="1"/>
    </xf>
    <xf numFmtId="0" fontId="23" fillId="6" borderId="30" xfId="0" applyFont="1" applyFill="1" applyBorder="1" applyAlignment="1">
      <alignment horizontal="left" vertical="center" wrapText="1"/>
    </xf>
    <xf numFmtId="0" fontId="23" fillId="6" borderId="25" xfId="0" applyFont="1" applyFill="1" applyBorder="1" applyAlignment="1">
      <alignment horizontal="left" vertical="center" wrapText="1"/>
    </xf>
    <xf numFmtId="0" fontId="23" fillId="0" borderId="31" xfId="0" applyFont="1" applyBorder="1" applyAlignment="1">
      <alignment horizontal="center" vertical="center"/>
    </xf>
    <xf numFmtId="0" fontId="23" fillId="0" borderId="30" xfId="0" applyFont="1" applyBorder="1" applyAlignment="1">
      <alignment horizontal="center" vertical="center"/>
    </xf>
    <xf numFmtId="0" fontId="23" fillId="0" borderId="25" xfId="0" applyFont="1" applyBorder="1" applyAlignment="1">
      <alignment horizontal="center" vertical="center"/>
    </xf>
    <xf numFmtId="0" fontId="23" fillId="6" borderId="31" xfId="0" applyFont="1" applyFill="1" applyBorder="1" applyAlignment="1">
      <alignment horizontal="center" vertical="center"/>
    </xf>
    <xf numFmtId="0" fontId="23" fillId="6" borderId="30" xfId="0" applyFont="1" applyFill="1" applyBorder="1" applyAlignment="1">
      <alignment horizontal="center" vertical="center"/>
    </xf>
    <xf numFmtId="0" fontId="23" fillId="6" borderId="25" xfId="0" applyFont="1" applyFill="1" applyBorder="1" applyAlignment="1">
      <alignment horizontal="center" vertical="center"/>
    </xf>
    <xf numFmtId="0" fontId="23" fillId="5" borderId="31" xfId="0" applyFont="1" applyFill="1" applyBorder="1" applyAlignment="1">
      <alignment vertical="center"/>
    </xf>
    <xf numFmtId="0" fontId="23" fillId="5" borderId="30" xfId="0" applyFont="1" applyFill="1" applyBorder="1" applyAlignment="1">
      <alignment vertical="center"/>
    </xf>
    <xf numFmtId="0" fontId="23" fillId="5" borderId="25" xfId="0" applyFont="1" applyFill="1" applyBorder="1" applyAlignment="1">
      <alignment vertical="center"/>
    </xf>
    <xf numFmtId="0" fontId="23" fillId="5" borderId="31" xfId="0" applyFont="1" applyFill="1" applyBorder="1" applyAlignment="1">
      <alignment horizontal="left" vertical="center" wrapText="1"/>
    </xf>
    <xf numFmtId="0" fontId="23" fillId="5" borderId="30" xfId="0" applyFont="1" applyFill="1" applyBorder="1" applyAlignment="1">
      <alignment horizontal="left" vertical="center" wrapText="1"/>
    </xf>
    <xf numFmtId="0" fontId="23" fillId="5" borderId="25" xfId="0" applyFont="1" applyFill="1" applyBorder="1" applyAlignment="1">
      <alignment horizontal="left" vertical="center" wrapText="1"/>
    </xf>
    <xf numFmtId="0" fontId="22" fillId="6" borderId="29" xfId="0" applyFont="1" applyFill="1" applyBorder="1" applyAlignment="1">
      <alignment horizontal="center" vertical="center"/>
    </xf>
    <xf numFmtId="0" fontId="23" fillId="6" borderId="29" xfId="0" applyFont="1" applyFill="1" applyBorder="1" applyAlignment="1">
      <alignment vertical="center"/>
    </xf>
    <xf numFmtId="0" fontId="23" fillId="6" borderId="29" xfId="0" applyFont="1" applyFill="1" applyBorder="1" applyAlignment="1">
      <alignment horizontal="left" vertical="center" wrapText="1"/>
    </xf>
    <xf numFmtId="0" fontId="23" fillId="6" borderId="29" xfId="0" applyFont="1" applyFill="1" applyBorder="1" applyAlignment="1">
      <alignment horizontal="center" vertical="center"/>
    </xf>
    <xf numFmtId="0" fontId="22" fillId="3" borderId="31" xfId="0" applyFont="1" applyFill="1" applyBorder="1" applyAlignment="1">
      <alignment horizontal="center" vertical="center"/>
    </xf>
    <xf numFmtId="0" fontId="22" fillId="3" borderId="30" xfId="0" applyFont="1" applyFill="1" applyBorder="1" applyAlignment="1">
      <alignment horizontal="center" vertical="center"/>
    </xf>
    <xf numFmtId="0" fontId="22" fillId="3" borderId="25" xfId="0" applyFont="1" applyFill="1" applyBorder="1" applyAlignment="1">
      <alignment horizontal="center" vertical="center"/>
    </xf>
    <xf numFmtId="0" fontId="23" fillId="3" borderId="31" xfId="0" applyFont="1" applyFill="1" applyBorder="1" applyAlignment="1">
      <alignment vertical="center"/>
    </xf>
    <xf numFmtId="0" fontId="23" fillId="3" borderId="30" xfId="0" applyFont="1" applyFill="1" applyBorder="1" applyAlignment="1">
      <alignment vertical="center"/>
    </xf>
    <xf numFmtId="0" fontId="23" fillId="3" borderId="25" xfId="0" applyFont="1" applyFill="1" applyBorder="1" applyAlignment="1">
      <alignment vertical="center"/>
    </xf>
    <xf numFmtId="0" fontId="23" fillId="3" borderId="31" xfId="0" applyFont="1" applyFill="1" applyBorder="1" applyAlignment="1">
      <alignment horizontal="left" vertical="center" wrapText="1"/>
    </xf>
    <xf numFmtId="0" fontId="23" fillId="3" borderId="30" xfId="0" applyFont="1" applyFill="1" applyBorder="1" applyAlignment="1">
      <alignment horizontal="left" vertical="center" wrapText="1"/>
    </xf>
    <xf numFmtId="0" fontId="23" fillId="3" borderId="25" xfId="0" applyFont="1" applyFill="1" applyBorder="1" applyAlignment="1">
      <alignment horizontal="left" vertical="center" wrapText="1"/>
    </xf>
    <xf numFmtId="0" fontId="23" fillId="3" borderId="31" xfId="0" applyFont="1" applyFill="1" applyBorder="1" applyAlignment="1">
      <alignment horizontal="center" vertical="center"/>
    </xf>
    <xf numFmtId="0" fontId="23" fillId="3" borderId="30" xfId="0" applyFont="1" applyFill="1" applyBorder="1" applyAlignment="1">
      <alignment horizontal="center" vertical="center"/>
    </xf>
    <xf numFmtId="0" fontId="23" fillId="3" borderId="25" xfId="0" applyFont="1" applyFill="1" applyBorder="1" applyAlignment="1">
      <alignment horizontal="center" vertical="center"/>
    </xf>
    <xf numFmtId="0" fontId="23" fillId="0" borderId="0" xfId="0" applyFont="1" applyAlignment="1">
      <alignment horizontal="left"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165" fontId="10" fillId="0" borderId="12" xfId="0" applyNumberFormat="1" applyFont="1" applyBorder="1" applyAlignment="1">
      <alignment horizontal="left" wrapText="1"/>
    </xf>
    <xf numFmtId="165" fontId="10" fillId="0" borderId="13" xfId="0" applyNumberFormat="1" applyFont="1" applyBorder="1" applyAlignment="1">
      <alignment horizontal="left" wrapText="1"/>
    </xf>
    <xf numFmtId="165" fontId="8" fillId="3" borderId="17" xfId="0" applyNumberFormat="1" applyFont="1" applyFill="1" applyBorder="1" applyAlignment="1">
      <alignment horizontal="right" wrapText="1"/>
    </xf>
    <xf numFmtId="165" fontId="8" fillId="3" borderId="18" xfId="0" applyNumberFormat="1" applyFont="1" applyFill="1" applyBorder="1" applyAlignment="1">
      <alignment horizontal="right" wrapText="1"/>
    </xf>
    <xf numFmtId="165" fontId="10" fillId="0" borderId="14" xfId="0" applyNumberFormat="1" applyFont="1" applyBorder="1" applyAlignment="1">
      <alignment horizontal="left" wrapText="1"/>
    </xf>
    <xf numFmtId="165" fontId="10" fillId="0" borderId="15" xfId="0" applyNumberFormat="1" applyFont="1" applyBorder="1" applyAlignment="1">
      <alignment horizontal="left" wrapText="1"/>
    </xf>
    <xf numFmtId="0" fontId="30" fillId="4" borderId="4"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4" xfId="0" applyFont="1" applyFill="1" applyBorder="1" applyAlignment="1">
      <alignment horizontal="right" vertical="center"/>
    </xf>
    <xf numFmtId="0" fontId="30" fillId="4" borderId="8" xfId="0" applyFont="1" applyFill="1" applyBorder="1" applyAlignment="1">
      <alignment horizontal="right" vertical="center"/>
    </xf>
    <xf numFmtId="0" fontId="30" fillId="4" borderId="4" xfId="0" applyFont="1" applyFill="1" applyBorder="1" applyAlignment="1">
      <alignment horizontal="center" vertical="center"/>
    </xf>
    <xf numFmtId="0" fontId="30" fillId="4" borderId="8" xfId="0" applyFont="1" applyFill="1" applyBorder="1" applyAlignment="1">
      <alignment horizontal="center" vertical="center"/>
    </xf>
    <xf numFmtId="165" fontId="2" fillId="3" borderId="4" xfId="0" applyNumberFormat="1" applyFont="1" applyFill="1" applyBorder="1" applyAlignment="1">
      <alignment horizontal="left" wrapText="1"/>
    </xf>
    <xf numFmtId="0" fontId="14" fillId="0" borderId="36"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6" xfId="0" applyFont="1" applyBorder="1" applyAlignment="1">
      <alignment horizontal="left" vertical="center" wrapText="1"/>
    </xf>
    <xf numFmtId="0" fontId="14" fillId="0" borderId="33" xfId="0" applyFont="1" applyBorder="1" applyAlignment="1">
      <alignment horizontal="left" vertical="center" wrapText="1"/>
    </xf>
    <xf numFmtId="14" fontId="6" fillId="0" borderId="26" xfId="0" applyNumberFormat="1" applyFont="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4F81BD"/>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C9A0B-8C68-463F-9D06-9E0AA438DFEF}">
  <dimension ref="A1:C21"/>
  <sheetViews>
    <sheetView topLeftCell="A11" zoomScale="90" zoomScaleNormal="90" workbookViewId="0">
      <selection activeCell="C21" sqref="C21"/>
    </sheetView>
  </sheetViews>
  <sheetFormatPr defaultRowHeight="14.5" x14ac:dyDescent="0.35"/>
  <cols>
    <col min="1" max="1" width="11.453125" bestFit="1" customWidth="1"/>
    <col min="2" max="2" width="62.7265625" customWidth="1"/>
    <col min="3" max="3" width="65" customWidth="1"/>
  </cols>
  <sheetData>
    <row r="1" spans="1:3" ht="23.5" x14ac:dyDescent="0.55000000000000004">
      <c r="A1" s="149" t="s">
        <v>38</v>
      </c>
      <c r="B1" s="149"/>
      <c r="C1" s="149"/>
    </row>
    <row r="5" spans="1:3" x14ac:dyDescent="0.35">
      <c r="A5" s="61" t="s">
        <v>140</v>
      </c>
      <c r="B5" s="61" t="s">
        <v>149</v>
      </c>
      <c r="C5" s="61" t="s">
        <v>85</v>
      </c>
    </row>
    <row r="6" spans="1:3" ht="15" thickBot="1" x14ac:dyDescent="0.4">
      <c r="A6" s="102">
        <v>1</v>
      </c>
      <c r="B6" s="82" t="s">
        <v>100</v>
      </c>
      <c r="C6" s="66"/>
    </row>
    <row r="7" spans="1:3" ht="50.5" thickBot="1" x14ac:dyDescent="0.4">
      <c r="A7" s="16"/>
      <c r="B7" s="15" t="s">
        <v>143</v>
      </c>
      <c r="C7" s="15" t="s">
        <v>250</v>
      </c>
    </row>
    <row r="8" spans="1:3" ht="101.5" customHeight="1" thickBot="1" x14ac:dyDescent="0.4">
      <c r="A8" s="16"/>
      <c r="B8" s="15" t="s">
        <v>144</v>
      </c>
      <c r="C8" s="15" t="s">
        <v>257</v>
      </c>
    </row>
    <row r="9" spans="1:3" ht="15" thickBot="1" x14ac:dyDescent="0.4">
      <c r="A9" s="103">
        <v>2</v>
      </c>
      <c r="B9" s="67" t="s">
        <v>101</v>
      </c>
      <c r="C9" s="67"/>
    </row>
    <row r="10" spans="1:3" ht="63" thickBot="1" x14ac:dyDescent="0.4">
      <c r="A10" s="16"/>
      <c r="B10" s="15" t="s">
        <v>219</v>
      </c>
      <c r="C10" s="15" t="s">
        <v>258</v>
      </c>
    </row>
    <row r="11" spans="1:3" ht="15" thickBot="1" x14ac:dyDescent="0.4">
      <c r="A11" s="16"/>
      <c r="B11" s="15" t="s">
        <v>145</v>
      </c>
      <c r="C11" s="15" t="s">
        <v>218</v>
      </c>
    </row>
    <row r="12" spans="1:3" ht="49" customHeight="1" thickBot="1" x14ac:dyDescent="0.4">
      <c r="A12" s="16"/>
      <c r="B12" s="15" t="s">
        <v>146</v>
      </c>
      <c r="C12" s="15" t="s">
        <v>259</v>
      </c>
    </row>
    <row r="13" spans="1:3" ht="15" thickBot="1" x14ac:dyDescent="0.4">
      <c r="A13" s="103">
        <v>3</v>
      </c>
      <c r="B13" s="67" t="s">
        <v>102</v>
      </c>
      <c r="C13" s="67"/>
    </row>
    <row r="14" spans="1:3" ht="114.5" customHeight="1" thickBot="1" x14ac:dyDescent="0.4">
      <c r="A14" s="16"/>
      <c r="B14" s="15" t="s">
        <v>162</v>
      </c>
      <c r="C14" s="15" t="s">
        <v>260</v>
      </c>
    </row>
    <row r="15" spans="1:3" ht="15" thickBot="1" x14ac:dyDescent="0.4">
      <c r="A15" s="103">
        <v>4</v>
      </c>
      <c r="B15" s="67" t="s">
        <v>103</v>
      </c>
      <c r="C15" s="67"/>
    </row>
    <row r="16" spans="1:3" ht="38" thickBot="1" x14ac:dyDescent="0.4">
      <c r="A16" s="16"/>
      <c r="B16" s="15" t="s">
        <v>147</v>
      </c>
      <c r="C16" s="15" t="s">
        <v>261</v>
      </c>
    </row>
    <row r="17" spans="1:3" ht="15" thickBot="1" x14ac:dyDescent="0.4">
      <c r="A17" s="16"/>
      <c r="B17" s="15" t="s">
        <v>148</v>
      </c>
      <c r="C17" s="15"/>
    </row>
    <row r="18" spans="1:3" ht="25.5" thickBot="1" x14ac:dyDescent="0.4">
      <c r="A18" s="253"/>
      <c r="B18" s="255" t="s">
        <v>105</v>
      </c>
      <c r="C18" s="15" t="s">
        <v>262</v>
      </c>
    </row>
    <row r="19" spans="1:3" ht="25.5" thickBot="1" x14ac:dyDescent="0.4">
      <c r="A19" s="254"/>
      <c r="B19" s="256"/>
      <c r="C19" s="15" t="s">
        <v>263</v>
      </c>
    </row>
    <row r="20" spans="1:3" ht="15" thickBot="1" x14ac:dyDescent="0.4">
      <c r="A20" s="16"/>
      <c r="B20" s="15" t="s">
        <v>106</v>
      </c>
      <c r="C20" s="15" t="s">
        <v>164</v>
      </c>
    </row>
    <row r="21" spans="1:3" x14ac:dyDescent="0.35">
      <c r="A21" s="104"/>
    </row>
  </sheetData>
  <mergeCells count="3">
    <mergeCell ref="A1:C1"/>
    <mergeCell ref="A18:A19"/>
    <mergeCell ref="B18:B19"/>
  </mergeCells>
  <pageMargins left="0.7" right="0.7" top="0.75" bottom="0.75" header="0.3" footer="0.3"/>
  <pageSetup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
  <sheetViews>
    <sheetView workbookViewId="0">
      <selection activeCell="D6" sqref="D6"/>
    </sheetView>
  </sheetViews>
  <sheetFormatPr defaultRowHeight="14.5" x14ac:dyDescent="0.35"/>
  <cols>
    <col min="2" max="2" width="17.54296875" customWidth="1"/>
    <col min="3" max="3" width="49.7265625" customWidth="1"/>
    <col min="4" max="4" width="12.7265625" customWidth="1"/>
    <col min="5" max="5" width="12.26953125" customWidth="1"/>
    <col min="6" max="7" width="13.26953125" customWidth="1"/>
    <col min="8" max="8" width="31.54296875" customWidth="1"/>
  </cols>
  <sheetData>
    <row r="1" spans="1:9" ht="23.5" x14ac:dyDescent="0.55000000000000004">
      <c r="A1" s="149" t="s">
        <v>98</v>
      </c>
      <c r="B1" s="149"/>
      <c r="C1" s="149"/>
      <c r="D1" s="149"/>
      <c r="E1" s="149"/>
      <c r="F1" s="149"/>
      <c r="G1" s="149"/>
      <c r="H1" s="149"/>
      <c r="I1" s="14"/>
    </row>
    <row r="2" spans="1:9" ht="15" thickBot="1" x14ac:dyDescent="0.4"/>
    <row r="3" spans="1:9" ht="39.5" thickBot="1" x14ac:dyDescent="0.4">
      <c r="A3" s="42" t="s">
        <v>24</v>
      </c>
      <c r="B3" s="43" t="s">
        <v>25</v>
      </c>
      <c r="C3" s="43" t="s">
        <v>26</v>
      </c>
      <c r="D3" s="43" t="s">
        <v>27</v>
      </c>
      <c r="E3" s="43" t="s">
        <v>36</v>
      </c>
      <c r="F3" s="43" t="s">
        <v>28</v>
      </c>
      <c r="G3" s="43" t="s">
        <v>74</v>
      </c>
      <c r="H3" s="44" t="s">
        <v>23</v>
      </c>
    </row>
    <row r="4" spans="1:9" ht="15" thickBot="1" x14ac:dyDescent="0.4">
      <c r="A4" s="45"/>
      <c r="B4" s="38"/>
      <c r="C4" s="38" t="s">
        <v>196</v>
      </c>
      <c r="D4" s="38" t="s">
        <v>195</v>
      </c>
      <c r="E4" s="125">
        <v>45510</v>
      </c>
      <c r="F4" s="130">
        <v>45545</v>
      </c>
      <c r="G4" s="39"/>
      <c r="H4" s="38"/>
      <c r="I4" t="s">
        <v>199</v>
      </c>
    </row>
    <row r="5" spans="1:9" ht="15" thickBot="1" x14ac:dyDescent="0.4">
      <c r="A5" s="50"/>
      <c r="B5" s="47"/>
      <c r="C5" s="51" t="s">
        <v>197</v>
      </c>
      <c r="D5" s="51" t="s">
        <v>195</v>
      </c>
      <c r="E5" s="126">
        <v>45510</v>
      </c>
      <c r="F5" s="130">
        <v>45545</v>
      </c>
      <c r="G5" s="52"/>
      <c r="H5" s="51"/>
    </row>
    <row r="6" spans="1:9" ht="33" customHeight="1" thickBot="1" x14ac:dyDescent="0.4">
      <c r="A6" s="45"/>
      <c r="B6" s="49"/>
      <c r="C6" s="38" t="s">
        <v>235</v>
      </c>
      <c r="D6" s="38" t="s">
        <v>195</v>
      </c>
      <c r="E6" s="132">
        <v>45684</v>
      </c>
      <c r="F6" s="39"/>
      <c r="G6" s="39"/>
      <c r="H6" s="49"/>
    </row>
    <row r="7" spans="1:9" ht="15" thickBot="1" x14ac:dyDescent="0.4">
      <c r="A7" s="50"/>
      <c r="B7" s="47"/>
      <c r="C7" s="51"/>
      <c r="D7" s="51"/>
      <c r="E7" s="51"/>
      <c r="F7" s="52"/>
      <c r="G7" s="52"/>
      <c r="H7" s="51"/>
    </row>
    <row r="8" spans="1:9" ht="15" thickBot="1" x14ac:dyDescent="0.4">
      <c r="A8" s="45"/>
      <c r="B8" s="49"/>
      <c r="C8" s="38"/>
      <c r="D8" s="38"/>
      <c r="E8" s="38"/>
      <c r="F8" s="39"/>
      <c r="G8" s="39"/>
      <c r="H8" s="38"/>
    </row>
    <row r="9" spans="1:9" ht="15" thickBot="1" x14ac:dyDescent="0.4">
      <c r="A9" s="50"/>
      <c r="B9" s="47"/>
      <c r="C9" s="51"/>
      <c r="D9" s="51"/>
      <c r="E9" s="51"/>
      <c r="F9" s="52"/>
      <c r="G9" s="52"/>
      <c r="H9" s="51"/>
    </row>
    <row r="10" spans="1:9" ht="15" thickBot="1" x14ac:dyDescent="0.4">
      <c r="A10" s="45"/>
      <c r="B10" s="49"/>
      <c r="C10" s="38"/>
      <c r="D10" s="38"/>
      <c r="E10" s="38"/>
      <c r="F10" s="39"/>
      <c r="G10" s="39"/>
      <c r="H10" s="38"/>
    </row>
    <row r="11" spans="1:9" ht="15" thickBot="1" x14ac:dyDescent="0.4">
      <c r="A11" s="50"/>
      <c r="B11" s="51"/>
      <c r="C11" s="51"/>
      <c r="D11" s="51"/>
      <c r="E11" s="51"/>
      <c r="F11" s="52"/>
      <c r="G11" s="52"/>
      <c r="H11" s="51"/>
    </row>
    <row r="12" spans="1:9" ht="15" thickBot="1" x14ac:dyDescent="0.4">
      <c r="A12" s="45"/>
      <c r="B12" s="38"/>
      <c r="C12" s="38"/>
      <c r="D12" s="38"/>
      <c r="E12" s="38"/>
      <c r="F12" s="39"/>
      <c r="G12" s="39"/>
      <c r="H12" s="38"/>
    </row>
    <row r="13" spans="1:9" ht="15" thickBot="1" x14ac:dyDescent="0.4">
      <c r="A13" s="50"/>
      <c r="B13" s="51"/>
      <c r="C13" s="51"/>
      <c r="D13" s="51"/>
      <c r="E13" s="51"/>
      <c r="F13" s="52"/>
      <c r="G13" s="52"/>
      <c r="H13" s="51"/>
    </row>
    <row r="14" spans="1:9" ht="15" thickBot="1" x14ac:dyDescent="0.4">
      <c r="A14" s="45"/>
      <c r="B14" s="38"/>
      <c r="C14" s="38"/>
      <c r="D14" s="38"/>
      <c r="E14" s="38"/>
      <c r="F14" s="39"/>
      <c r="G14" s="39"/>
      <c r="H14" s="38"/>
    </row>
  </sheetData>
  <mergeCells count="1">
    <mergeCell ref="A1:H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8"/>
  <sheetViews>
    <sheetView workbookViewId="0">
      <selection activeCell="A7" sqref="A7"/>
    </sheetView>
  </sheetViews>
  <sheetFormatPr defaultRowHeight="14.5" x14ac:dyDescent="0.35"/>
  <cols>
    <col min="1" max="1" width="6.26953125" customWidth="1"/>
    <col min="2" max="2" width="19.26953125" customWidth="1"/>
    <col min="3" max="3" width="14.7265625" customWidth="1"/>
    <col min="4" max="4" width="34.54296875" customWidth="1"/>
    <col min="5" max="5" width="36.7265625" customWidth="1"/>
    <col min="6" max="6" width="30" customWidth="1"/>
    <col min="7" max="7" width="16.26953125" customWidth="1"/>
  </cols>
  <sheetData>
    <row r="1" spans="1:8" ht="23.5" x14ac:dyDescent="0.55000000000000004">
      <c r="A1" s="149" t="s">
        <v>99</v>
      </c>
      <c r="B1" s="149"/>
      <c r="C1" s="149"/>
      <c r="D1" s="149"/>
      <c r="E1" s="149"/>
      <c r="F1" s="149"/>
      <c r="G1" s="149"/>
      <c r="H1" s="14"/>
    </row>
    <row r="2" spans="1:8" ht="15" thickBot="1" x14ac:dyDescent="0.4"/>
    <row r="3" spans="1:8" ht="37" thickBot="1" x14ac:dyDescent="0.4">
      <c r="A3" s="42" t="s">
        <v>29</v>
      </c>
      <c r="B3" s="43" t="s">
        <v>30</v>
      </c>
      <c r="C3" s="43" t="s">
        <v>31</v>
      </c>
      <c r="D3" s="43" t="s">
        <v>75</v>
      </c>
      <c r="E3" s="43" t="s">
        <v>32</v>
      </c>
      <c r="F3" s="43" t="s">
        <v>33</v>
      </c>
      <c r="G3" s="44" t="s">
        <v>34</v>
      </c>
    </row>
    <row r="4" spans="1:8" ht="38" thickBot="1" x14ac:dyDescent="0.4">
      <c r="A4" s="45"/>
      <c r="B4" s="38" t="s">
        <v>203</v>
      </c>
      <c r="C4" s="38" t="s">
        <v>202</v>
      </c>
      <c r="D4" s="38" t="s">
        <v>209</v>
      </c>
      <c r="E4" s="38" t="s">
        <v>201</v>
      </c>
      <c r="F4" s="38" t="s">
        <v>200</v>
      </c>
      <c r="G4" s="38"/>
    </row>
    <row r="5" spans="1:8" ht="38" thickBot="1" x14ac:dyDescent="0.4">
      <c r="A5" s="50"/>
      <c r="B5" s="51" t="s">
        <v>204</v>
      </c>
      <c r="C5" s="51" t="s">
        <v>208</v>
      </c>
      <c r="D5" s="51" t="s">
        <v>205</v>
      </c>
      <c r="E5" s="51" t="s">
        <v>206</v>
      </c>
      <c r="F5" s="51" t="s">
        <v>207</v>
      </c>
      <c r="G5" s="51"/>
    </row>
    <row r="6" spans="1:8" ht="25.5" thickBot="1" x14ac:dyDescent="0.4">
      <c r="A6" s="53"/>
      <c r="B6" s="54" t="s">
        <v>237</v>
      </c>
      <c r="C6" s="54" t="s">
        <v>236</v>
      </c>
      <c r="D6" s="54" t="s">
        <v>239</v>
      </c>
      <c r="E6" s="54" t="s">
        <v>240</v>
      </c>
      <c r="F6" s="144" t="s">
        <v>238</v>
      </c>
      <c r="G6" s="54"/>
    </row>
    <row r="7" spans="1:8" x14ac:dyDescent="0.35">
      <c r="A7" s="55"/>
      <c r="B7" s="56"/>
      <c r="C7" s="57"/>
      <c r="D7" s="56"/>
      <c r="E7" s="56"/>
      <c r="F7" s="56"/>
      <c r="G7" s="57"/>
    </row>
    <row r="8" spans="1:8" ht="15" thickBot="1" x14ac:dyDescent="0.4">
      <c r="A8" s="45"/>
      <c r="B8" s="49"/>
      <c r="C8" s="38"/>
      <c r="D8" s="38"/>
      <c r="E8" s="38"/>
      <c r="F8" s="38"/>
      <c r="G8" s="38"/>
    </row>
  </sheetData>
  <mergeCells count="1">
    <mergeCell ref="A1:G1"/>
  </mergeCells>
  <pageMargins left="0.7" right="0.7" top="0.75" bottom="0.75" header="0.3" footer="0.3"/>
  <pageSetup paperSize="5" scale="9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2"/>
  <sheetViews>
    <sheetView zoomScale="90" zoomScaleNormal="90" workbookViewId="0">
      <selection activeCell="D5" sqref="D5"/>
    </sheetView>
  </sheetViews>
  <sheetFormatPr defaultRowHeight="14.5" x14ac:dyDescent="0.35"/>
  <cols>
    <col min="1" max="1" width="4.7265625" customWidth="1"/>
    <col min="2" max="2" width="39.7265625" bestFit="1" customWidth="1"/>
    <col min="3" max="3" width="10" bestFit="1" customWidth="1"/>
    <col min="4" max="8" width="11.1796875" bestFit="1" customWidth="1"/>
    <col min="9" max="9" width="12" customWidth="1"/>
  </cols>
  <sheetData>
    <row r="1" spans="1:9" ht="23.5" x14ac:dyDescent="0.55000000000000004">
      <c r="A1" s="149" t="s">
        <v>95</v>
      </c>
      <c r="B1" s="149"/>
      <c r="C1" s="149"/>
      <c r="D1" s="149"/>
      <c r="E1" s="149"/>
      <c r="F1" s="149"/>
      <c r="G1" s="149"/>
      <c r="H1" s="149"/>
      <c r="I1" s="149"/>
    </row>
    <row r="2" spans="1:9" ht="15" thickBot="1" x14ac:dyDescent="0.4"/>
    <row r="3" spans="1:9" ht="33" customHeight="1" thickBot="1" x14ac:dyDescent="0.4">
      <c r="A3" s="248"/>
      <c r="B3" s="250" t="s">
        <v>140</v>
      </c>
      <c r="C3" s="247" t="s">
        <v>241</v>
      </c>
      <c r="D3" s="247"/>
      <c r="E3" s="247"/>
      <c r="F3" s="247"/>
      <c r="G3" s="247"/>
      <c r="H3" s="247"/>
      <c r="I3" s="245" t="s">
        <v>1</v>
      </c>
    </row>
    <row r="4" spans="1:9" ht="15" customHeight="1" thickBot="1" x14ac:dyDescent="0.4">
      <c r="A4" s="249"/>
      <c r="B4" s="251"/>
      <c r="C4" s="92" t="s">
        <v>242</v>
      </c>
      <c r="D4" s="92" t="s">
        <v>243</v>
      </c>
      <c r="E4" s="92" t="s">
        <v>244</v>
      </c>
      <c r="F4" s="92" t="s">
        <v>245</v>
      </c>
      <c r="G4" s="92" t="s">
        <v>246</v>
      </c>
      <c r="H4" s="92" t="s">
        <v>247</v>
      </c>
      <c r="I4" s="246"/>
    </row>
    <row r="5" spans="1:9" ht="26.5" thickBot="1" x14ac:dyDescent="0.4">
      <c r="A5" s="88">
        <v>1</v>
      </c>
      <c r="B5" s="89" t="s">
        <v>100</v>
      </c>
      <c r="C5" s="114">
        <v>0</v>
      </c>
      <c r="D5" s="114">
        <v>8168</v>
      </c>
      <c r="E5" s="114">
        <v>11288</v>
      </c>
      <c r="F5" s="114">
        <v>9368</v>
      </c>
      <c r="G5" s="114">
        <v>9128</v>
      </c>
      <c r="H5" s="114">
        <v>5288</v>
      </c>
      <c r="I5" s="114">
        <f t="shared" ref="I5:I9" si="0">SUM(C5:H5)</f>
        <v>43240</v>
      </c>
    </row>
    <row r="6" spans="1:9" ht="26.5" thickBot="1" x14ac:dyDescent="0.4">
      <c r="A6" s="88">
        <v>2</v>
      </c>
      <c r="B6" s="89" t="s">
        <v>101</v>
      </c>
      <c r="C6" s="114">
        <v>0</v>
      </c>
      <c r="D6" s="114">
        <v>30000</v>
      </c>
      <c r="E6" s="114">
        <v>30000</v>
      </c>
      <c r="F6" s="114">
        <v>15000</v>
      </c>
      <c r="G6" s="114">
        <v>22500</v>
      </c>
      <c r="H6" s="114">
        <v>30000</v>
      </c>
      <c r="I6" s="114">
        <f t="shared" si="0"/>
        <v>127500</v>
      </c>
    </row>
    <row r="7" spans="1:9" ht="15" thickBot="1" x14ac:dyDescent="0.4">
      <c r="A7" s="88">
        <v>3</v>
      </c>
      <c r="B7" s="89" t="s">
        <v>102</v>
      </c>
      <c r="C7" s="114">
        <v>0</v>
      </c>
      <c r="D7" s="114">
        <v>0</v>
      </c>
      <c r="E7" s="114">
        <v>0</v>
      </c>
      <c r="F7" s="114">
        <v>0</v>
      </c>
      <c r="G7" s="114">
        <v>0</v>
      </c>
      <c r="H7" s="114">
        <v>0</v>
      </c>
      <c r="I7" s="114">
        <f t="shared" si="0"/>
        <v>0</v>
      </c>
    </row>
    <row r="8" spans="1:9" ht="26.5" thickBot="1" x14ac:dyDescent="0.4">
      <c r="A8" s="88">
        <v>4</v>
      </c>
      <c r="B8" s="89" t="s">
        <v>103</v>
      </c>
      <c r="C8" s="114">
        <f>SUM(C9:C12)</f>
        <v>5000</v>
      </c>
      <c r="D8" s="114">
        <f t="shared" ref="D8:H8" si="1">SUM(D9:D12)</f>
        <v>3750</v>
      </c>
      <c r="E8" s="114">
        <f t="shared" si="1"/>
        <v>3750</v>
      </c>
      <c r="F8" s="114">
        <f t="shared" si="1"/>
        <v>3750</v>
      </c>
      <c r="G8" s="114">
        <f t="shared" si="1"/>
        <v>3750</v>
      </c>
      <c r="H8" s="114">
        <f t="shared" si="1"/>
        <v>3750</v>
      </c>
      <c r="I8" s="114">
        <f>SUM(C8:H8)</f>
        <v>23750</v>
      </c>
    </row>
    <row r="9" spans="1:9" ht="25.5" thickBot="1" x14ac:dyDescent="0.4">
      <c r="A9" s="90">
        <v>4.0999999999999996</v>
      </c>
      <c r="B9" s="91" t="s">
        <v>104</v>
      </c>
      <c r="C9" s="115">
        <v>0</v>
      </c>
      <c r="D9" s="115">
        <v>3750</v>
      </c>
      <c r="E9" s="115">
        <v>3750</v>
      </c>
      <c r="F9" s="115">
        <v>3750</v>
      </c>
      <c r="G9" s="115">
        <v>3750</v>
      </c>
      <c r="H9" s="115">
        <v>3750</v>
      </c>
      <c r="I9" s="115">
        <f t="shared" si="0"/>
        <v>18750</v>
      </c>
    </row>
    <row r="10" spans="1:9" ht="25.5" thickBot="1" x14ac:dyDescent="0.4">
      <c r="A10" s="90">
        <v>4.2</v>
      </c>
      <c r="B10" s="91" t="s">
        <v>105</v>
      </c>
      <c r="C10" s="115">
        <v>5000</v>
      </c>
      <c r="D10" s="115">
        <v>0</v>
      </c>
      <c r="E10" s="115">
        <v>0</v>
      </c>
      <c r="G10" s="115">
        <v>0</v>
      </c>
      <c r="H10" s="115">
        <v>0</v>
      </c>
      <c r="I10" s="115">
        <f>SUM(C10:H10)</f>
        <v>5000</v>
      </c>
    </row>
    <row r="11" spans="1:9" ht="15" thickBot="1" x14ac:dyDescent="0.4">
      <c r="A11" s="90">
        <v>4.3</v>
      </c>
      <c r="B11" s="91" t="s">
        <v>106</v>
      </c>
      <c r="C11" s="115">
        <v>0</v>
      </c>
      <c r="D11" s="115">
        <v>0</v>
      </c>
      <c r="E11" s="115">
        <v>0</v>
      </c>
      <c r="F11" s="115">
        <v>0</v>
      </c>
      <c r="G11" s="115">
        <v>0</v>
      </c>
      <c r="H11" s="115">
        <v>0</v>
      </c>
      <c r="I11" s="115">
        <f t="shared" ref="I11" si="2">SUM(I12:I12)</f>
        <v>0</v>
      </c>
    </row>
    <row r="12" spans="1:9" ht="15" thickBot="1" x14ac:dyDescent="0.4">
      <c r="A12" s="90">
        <v>4.4000000000000004</v>
      </c>
      <c r="B12" s="91" t="s">
        <v>37</v>
      </c>
      <c r="C12" s="115">
        <v>0</v>
      </c>
      <c r="D12" s="115">
        <v>0</v>
      </c>
      <c r="E12" s="115">
        <v>0</v>
      </c>
      <c r="F12" s="115">
        <v>0</v>
      </c>
      <c r="G12" s="115">
        <v>0</v>
      </c>
      <c r="H12" s="115">
        <v>0</v>
      </c>
      <c r="I12" s="115">
        <f>SUM(C12:H12)</f>
        <v>0</v>
      </c>
    </row>
    <row r="13" spans="1:9" ht="16" thickBot="1" x14ac:dyDescent="0.4">
      <c r="A13" s="94"/>
      <c r="B13" s="111" t="s">
        <v>4</v>
      </c>
      <c r="C13" s="116">
        <f>SUM(C5:C8)</f>
        <v>5000</v>
      </c>
      <c r="D13" s="116">
        <f t="shared" ref="D13:H13" si="3">SUM(D5:D8)</f>
        <v>41918</v>
      </c>
      <c r="E13" s="116">
        <f t="shared" si="3"/>
        <v>45038</v>
      </c>
      <c r="F13" s="116">
        <f t="shared" si="3"/>
        <v>28118</v>
      </c>
      <c r="G13" s="116">
        <f t="shared" si="3"/>
        <v>35378</v>
      </c>
      <c r="H13" s="116">
        <f t="shared" si="3"/>
        <v>39038</v>
      </c>
      <c r="I13" s="116">
        <f>SUM(I5:I8)</f>
        <v>194490</v>
      </c>
    </row>
    <row r="14" spans="1:9" ht="6.75" customHeight="1" x14ac:dyDescent="0.35">
      <c r="A14" s="95"/>
      <c r="B14" s="96"/>
      <c r="C14" s="97"/>
      <c r="D14" s="97"/>
      <c r="E14" s="97"/>
      <c r="F14" s="97"/>
      <c r="G14" s="98"/>
      <c r="H14" s="98"/>
      <c r="I14" s="97"/>
    </row>
    <row r="15" spans="1:9" ht="25.5" customHeight="1" thickBot="1" x14ac:dyDescent="0.4">
      <c r="A15" s="5" t="s">
        <v>35</v>
      </c>
    </row>
    <row r="16" spans="1:9" ht="19.5" customHeight="1" thickBot="1" x14ac:dyDescent="0.4">
      <c r="A16" s="252" t="s">
        <v>2</v>
      </c>
      <c r="B16" s="252"/>
      <c r="C16" s="8"/>
      <c r="D16" s="8"/>
      <c r="E16" s="8"/>
      <c r="F16" s="8"/>
      <c r="G16" s="8"/>
      <c r="H16" s="8"/>
      <c r="I16" s="99"/>
    </row>
    <row r="17" spans="1:9" ht="18" customHeight="1" thickBot="1" x14ac:dyDescent="0.4">
      <c r="A17" s="239" t="s">
        <v>3</v>
      </c>
      <c r="B17" s="239"/>
      <c r="C17" s="117">
        <f>$C$13</f>
        <v>5000</v>
      </c>
      <c r="D17" s="117">
        <f>$D$13</f>
        <v>41918</v>
      </c>
      <c r="E17" s="117">
        <f>$E$13</f>
        <v>45038</v>
      </c>
      <c r="F17" s="117">
        <f>$F$13</f>
        <v>28118</v>
      </c>
      <c r="G17" s="117">
        <f>$G$13</f>
        <v>35378</v>
      </c>
      <c r="H17" s="117">
        <f>$H$13</f>
        <v>39038</v>
      </c>
      <c r="I17" s="93">
        <f>SUM(C17:H17)</f>
        <v>194490</v>
      </c>
    </row>
    <row r="18" spans="1:9" ht="18" customHeight="1" thickBot="1" x14ac:dyDescent="0.4">
      <c r="A18" s="243" t="s">
        <v>6</v>
      </c>
      <c r="B18" s="244"/>
      <c r="C18" s="6">
        <v>0</v>
      </c>
      <c r="D18" s="6">
        <v>0</v>
      </c>
      <c r="E18" s="6">
        <v>0</v>
      </c>
      <c r="F18" s="6">
        <v>0</v>
      </c>
      <c r="G18" s="6">
        <v>0</v>
      </c>
      <c r="H18" s="6">
        <v>0</v>
      </c>
      <c r="I18" s="93">
        <f>SUM(C18:H18)</f>
        <v>0</v>
      </c>
    </row>
    <row r="19" spans="1:9" ht="18" customHeight="1" thickBot="1" x14ac:dyDescent="0.4">
      <c r="A19" s="240" t="s">
        <v>7</v>
      </c>
      <c r="B19" s="240"/>
      <c r="C19" s="7">
        <v>0</v>
      </c>
      <c r="D19" s="7">
        <v>0</v>
      </c>
      <c r="E19" s="7">
        <v>0</v>
      </c>
      <c r="F19" s="7">
        <v>0</v>
      </c>
      <c r="G19" s="7">
        <v>0</v>
      </c>
      <c r="H19" s="7">
        <v>0</v>
      </c>
      <c r="I19" s="100">
        <f>SUM(C19:H19)</f>
        <v>0</v>
      </c>
    </row>
    <row r="20" spans="1:9" ht="18" customHeight="1" thickBot="1" x14ac:dyDescent="0.4">
      <c r="A20" s="241" t="s">
        <v>8</v>
      </c>
      <c r="B20" s="242"/>
      <c r="C20" s="12">
        <f>SUM(C17:C19)</f>
        <v>5000</v>
      </c>
      <c r="D20" s="12">
        <f t="shared" ref="D20:I20" si="4">SUM(D17:D19)</f>
        <v>41918</v>
      </c>
      <c r="E20" s="12">
        <f t="shared" si="4"/>
        <v>45038</v>
      </c>
      <c r="F20" s="12">
        <f t="shared" si="4"/>
        <v>28118</v>
      </c>
      <c r="G20" s="12">
        <f>SUM(G17:G19)</f>
        <v>35378</v>
      </c>
      <c r="H20" s="12">
        <f t="shared" ref="H20" si="5">SUM(H17:H19)</f>
        <v>39038</v>
      </c>
      <c r="I20" s="101">
        <f t="shared" si="4"/>
        <v>194490</v>
      </c>
    </row>
    <row r="22" spans="1:9" x14ac:dyDescent="0.35">
      <c r="A22" s="4" t="s">
        <v>5</v>
      </c>
    </row>
  </sheetData>
  <mergeCells count="10">
    <mergeCell ref="A1:I1"/>
    <mergeCell ref="A17:B17"/>
    <mergeCell ref="A19:B19"/>
    <mergeCell ref="A20:B20"/>
    <mergeCell ref="A18:B18"/>
    <mergeCell ref="I3:I4"/>
    <mergeCell ref="C3:H3"/>
    <mergeCell ref="A3:A4"/>
    <mergeCell ref="B3:B4"/>
    <mergeCell ref="A16:B16"/>
  </mergeCells>
  <printOptions horizontalCentered="1"/>
  <pageMargins left="0.25" right="0.25" top="0.75" bottom="0.75" header="0.3" footer="0.3"/>
  <pageSetup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1921-5728-4307-BE66-1D3E6FB37E7A}">
  <dimension ref="A1"/>
  <sheetViews>
    <sheetView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topLeftCell="C5" workbookViewId="0">
      <selection activeCell="G25" sqref="G25"/>
    </sheetView>
  </sheetViews>
  <sheetFormatPr defaultColWidth="8.7265625" defaultRowHeight="12.5" x14ac:dyDescent="0.25"/>
  <cols>
    <col min="1" max="1" width="40.7265625" style="9" customWidth="1"/>
    <col min="2" max="2" width="16.7265625" style="9" customWidth="1"/>
    <col min="3" max="3" width="30.7265625" style="9" customWidth="1"/>
    <col min="4" max="6" width="20.7265625" style="9" hidden="1" customWidth="1"/>
    <col min="7" max="7" width="19.26953125" style="9" customWidth="1"/>
    <col min="8" max="8" width="17.453125" style="9" customWidth="1"/>
    <col min="9" max="9" width="20.7265625" style="9" customWidth="1"/>
    <col min="10" max="16384" width="8.7265625" style="9"/>
  </cols>
  <sheetData>
    <row r="1" spans="1:9" ht="23.5" x14ac:dyDescent="0.55000000000000004">
      <c r="A1" s="14" t="s">
        <v>39</v>
      </c>
    </row>
    <row r="2" spans="1:9" ht="13" x14ac:dyDescent="0.3">
      <c r="A2" s="19" t="s">
        <v>40</v>
      </c>
    </row>
    <row r="4" spans="1:9" ht="30.75" customHeight="1" thickBot="1" x14ac:dyDescent="0.3">
      <c r="A4" s="61" t="s">
        <v>41</v>
      </c>
      <c r="B4" s="61" t="s">
        <v>42</v>
      </c>
      <c r="C4" s="61" t="s">
        <v>150</v>
      </c>
      <c r="D4" s="61" t="s">
        <v>43</v>
      </c>
      <c r="E4" s="61" t="s">
        <v>44</v>
      </c>
      <c r="F4" s="61" t="s">
        <v>45</v>
      </c>
      <c r="G4" s="61" t="s">
        <v>163</v>
      </c>
      <c r="H4" s="61" t="s">
        <v>46</v>
      </c>
      <c r="I4" s="61" t="s">
        <v>11</v>
      </c>
    </row>
    <row r="5" spans="1:9" ht="13" thickBot="1" x14ac:dyDescent="0.3">
      <c r="A5" s="15" t="s">
        <v>185</v>
      </c>
      <c r="B5" s="15" t="s">
        <v>189</v>
      </c>
      <c r="C5" s="15" t="s">
        <v>137</v>
      </c>
      <c r="D5" s="64">
        <v>45232</v>
      </c>
      <c r="E5" s="64">
        <v>45200</v>
      </c>
      <c r="F5" s="64">
        <v>45930</v>
      </c>
      <c r="G5" s="20">
        <v>50000</v>
      </c>
      <c r="H5" s="128">
        <f>(1924*10)+17316</f>
        <v>36556</v>
      </c>
      <c r="I5" s="20">
        <f>G5-H5</f>
        <v>13444</v>
      </c>
    </row>
    <row r="6" spans="1:9" ht="25.5" thickBot="1" x14ac:dyDescent="0.3">
      <c r="A6" s="15" t="s">
        <v>256</v>
      </c>
      <c r="B6" s="15" t="s">
        <v>249</v>
      </c>
      <c r="C6" s="15" t="s">
        <v>248</v>
      </c>
      <c r="D6" s="122">
        <v>45673</v>
      </c>
      <c r="E6" s="122">
        <v>45627</v>
      </c>
      <c r="F6" s="122">
        <v>45991</v>
      </c>
      <c r="G6" s="20">
        <v>24000</v>
      </c>
      <c r="H6" s="20">
        <f>1440+2880</f>
        <v>4320</v>
      </c>
      <c r="I6" s="20">
        <f>G6-H6</f>
        <v>19680</v>
      </c>
    </row>
    <row r="7" spans="1:9" ht="13" thickBot="1" x14ac:dyDescent="0.3">
      <c r="A7" s="15" t="s">
        <v>135</v>
      </c>
      <c r="B7" s="15" t="s">
        <v>190</v>
      </c>
      <c r="C7" s="15" t="s">
        <v>138</v>
      </c>
      <c r="D7" s="64">
        <v>45218</v>
      </c>
      <c r="E7" s="64">
        <v>44911</v>
      </c>
      <c r="F7" s="64">
        <v>45672</v>
      </c>
      <c r="G7" s="20">
        <v>15000</v>
      </c>
      <c r="H7" s="128">
        <v>15000</v>
      </c>
      <c r="I7" s="20">
        <f t="shared" ref="I7" si="0">G7-H7</f>
        <v>0</v>
      </c>
    </row>
    <row r="8" spans="1:9" ht="13" thickBot="1" x14ac:dyDescent="0.3">
      <c r="A8" s="15" t="s">
        <v>193</v>
      </c>
      <c r="B8" s="15" t="s">
        <v>210</v>
      </c>
      <c r="C8" s="15" t="s">
        <v>187</v>
      </c>
      <c r="D8" s="122">
        <v>45455</v>
      </c>
      <c r="E8" s="122">
        <v>45458</v>
      </c>
      <c r="F8" s="122">
        <v>46036</v>
      </c>
      <c r="G8" s="20">
        <v>150000</v>
      </c>
      <c r="H8" s="128">
        <f>15000+30000</f>
        <v>45000</v>
      </c>
      <c r="I8" s="20">
        <f>G8-H8</f>
        <v>105000</v>
      </c>
    </row>
    <row r="9" spans="1:9" ht="13" thickBot="1" x14ac:dyDescent="0.3">
      <c r="A9" s="63" t="s">
        <v>134</v>
      </c>
      <c r="B9" s="63" t="s">
        <v>188</v>
      </c>
      <c r="C9" s="63" t="s">
        <v>136</v>
      </c>
      <c r="D9" s="64">
        <v>45232</v>
      </c>
      <c r="E9" s="64">
        <v>45200</v>
      </c>
      <c r="F9" s="64">
        <v>45930</v>
      </c>
      <c r="G9" s="65">
        <v>120000</v>
      </c>
      <c r="H9" s="133">
        <v>71820</v>
      </c>
      <c r="I9" s="20">
        <f>G9-H9</f>
        <v>48180</v>
      </c>
    </row>
    <row r="10" spans="1:9" ht="13" thickBot="1" x14ac:dyDescent="0.3">
      <c r="A10" s="15"/>
      <c r="B10" s="15"/>
      <c r="C10" s="15"/>
      <c r="D10" s="64"/>
      <c r="E10" s="64"/>
      <c r="F10" s="122"/>
      <c r="G10" s="20"/>
      <c r="H10" s="128"/>
      <c r="I10" s="20"/>
    </row>
    <row r="11" spans="1:9" ht="13" thickBot="1" x14ac:dyDescent="0.3">
      <c r="A11" s="15" t="s">
        <v>192</v>
      </c>
      <c r="B11" s="15" t="s">
        <v>191</v>
      </c>
      <c r="C11" s="15" t="s">
        <v>186</v>
      </c>
      <c r="D11" s="64">
        <v>45434</v>
      </c>
      <c r="E11" s="64">
        <v>45444</v>
      </c>
      <c r="F11" s="122">
        <v>45991</v>
      </c>
      <c r="G11" s="20">
        <f>3750/2*18</f>
        <v>33750</v>
      </c>
      <c r="H11" s="128">
        <f>9375+13125</f>
        <v>22500</v>
      </c>
      <c r="I11" s="20">
        <f>G11-H11</f>
        <v>11250</v>
      </c>
    </row>
    <row r="12" spans="1:9" ht="13" thickBot="1" x14ac:dyDescent="0.3">
      <c r="A12" s="15"/>
      <c r="B12" s="15"/>
      <c r="C12" s="15"/>
      <c r="D12" s="16"/>
      <c r="E12" s="16"/>
      <c r="F12" s="16"/>
      <c r="G12" s="20">
        <v>0</v>
      </c>
      <c r="H12" s="20">
        <v>0</v>
      </c>
      <c r="I12" s="20">
        <f t="shared" ref="I12:I22" si="1">G12-H12</f>
        <v>0</v>
      </c>
    </row>
    <row r="13" spans="1:9" ht="13" thickBot="1" x14ac:dyDescent="0.3">
      <c r="A13" s="15"/>
      <c r="B13" s="15"/>
      <c r="C13" s="15"/>
      <c r="D13" s="16"/>
      <c r="E13" s="16"/>
      <c r="F13" s="16"/>
      <c r="G13" s="20">
        <v>0</v>
      </c>
      <c r="H13" s="20">
        <v>0</v>
      </c>
      <c r="I13" s="20">
        <f t="shared" si="1"/>
        <v>0</v>
      </c>
    </row>
    <row r="14" spans="1:9" ht="13" thickBot="1" x14ac:dyDescent="0.3">
      <c r="A14" s="15"/>
      <c r="B14" s="15"/>
      <c r="C14" s="15"/>
      <c r="D14" s="16"/>
      <c r="E14" s="16"/>
      <c r="F14" s="16"/>
      <c r="G14" s="20">
        <v>0</v>
      </c>
      <c r="H14" s="20">
        <v>0</v>
      </c>
      <c r="I14" s="20">
        <f t="shared" si="1"/>
        <v>0</v>
      </c>
    </row>
    <row r="15" spans="1:9" ht="13" thickBot="1" x14ac:dyDescent="0.3">
      <c r="A15" s="15"/>
      <c r="B15" s="15"/>
      <c r="C15" s="15"/>
      <c r="D15" s="16"/>
      <c r="E15" s="16"/>
      <c r="F15" s="16"/>
      <c r="G15" s="20">
        <v>0</v>
      </c>
      <c r="H15" s="20">
        <v>0</v>
      </c>
      <c r="I15" s="20">
        <f t="shared" si="1"/>
        <v>0</v>
      </c>
    </row>
    <row r="16" spans="1:9" ht="13" thickBot="1" x14ac:dyDescent="0.3">
      <c r="A16" s="15"/>
      <c r="B16" s="15"/>
      <c r="C16" s="15"/>
      <c r="D16" s="16"/>
      <c r="E16" s="16"/>
      <c r="F16" s="16"/>
      <c r="G16" s="20">
        <v>0</v>
      </c>
      <c r="H16" s="20">
        <v>0</v>
      </c>
      <c r="I16" s="20">
        <f t="shared" si="1"/>
        <v>0</v>
      </c>
    </row>
    <row r="17" spans="1:9" ht="13" thickBot="1" x14ac:dyDescent="0.3">
      <c r="A17" s="15"/>
      <c r="B17" s="15"/>
      <c r="C17" s="15"/>
      <c r="D17" s="16"/>
      <c r="E17" s="16"/>
      <c r="F17" s="16"/>
      <c r="G17" s="20">
        <v>0</v>
      </c>
      <c r="H17" s="20">
        <v>0</v>
      </c>
      <c r="I17" s="20">
        <f t="shared" si="1"/>
        <v>0</v>
      </c>
    </row>
    <row r="18" spans="1:9" ht="13" thickBot="1" x14ac:dyDescent="0.3">
      <c r="A18" s="15"/>
      <c r="B18" s="15"/>
      <c r="C18" s="15"/>
      <c r="D18" s="16"/>
      <c r="E18" s="16"/>
      <c r="F18" s="16"/>
      <c r="G18" s="20">
        <v>0</v>
      </c>
      <c r="H18" s="20">
        <v>0</v>
      </c>
      <c r="I18" s="20">
        <f t="shared" si="1"/>
        <v>0</v>
      </c>
    </row>
    <row r="19" spans="1:9" ht="13" thickBot="1" x14ac:dyDescent="0.3">
      <c r="A19" s="15"/>
      <c r="B19" s="15"/>
      <c r="C19" s="15"/>
      <c r="D19" s="16"/>
      <c r="E19" s="16"/>
      <c r="F19" s="16"/>
      <c r="G19" s="20">
        <v>0</v>
      </c>
      <c r="H19" s="20">
        <v>0</v>
      </c>
      <c r="I19" s="20">
        <f t="shared" si="1"/>
        <v>0</v>
      </c>
    </row>
    <row r="20" spans="1:9" ht="13" thickBot="1" x14ac:dyDescent="0.3">
      <c r="A20" s="15"/>
      <c r="B20" s="15"/>
      <c r="C20" s="15"/>
      <c r="D20" s="16"/>
      <c r="E20" s="16"/>
      <c r="F20" s="16"/>
      <c r="G20" s="20">
        <v>0</v>
      </c>
      <c r="H20" s="20">
        <v>0</v>
      </c>
      <c r="I20" s="20">
        <f t="shared" si="1"/>
        <v>0</v>
      </c>
    </row>
    <row r="21" spans="1:9" ht="13" thickBot="1" x14ac:dyDescent="0.3">
      <c r="A21" s="15"/>
      <c r="B21" s="15"/>
      <c r="C21" s="15"/>
      <c r="D21" s="16"/>
      <c r="E21" s="16"/>
      <c r="F21" s="16"/>
      <c r="G21" s="20">
        <v>0</v>
      </c>
      <c r="H21" s="20">
        <v>0</v>
      </c>
      <c r="I21" s="20">
        <f t="shared" si="1"/>
        <v>0</v>
      </c>
    </row>
    <row r="22" spans="1:9" ht="15.5" thickBot="1" x14ac:dyDescent="0.35">
      <c r="A22" s="17"/>
      <c r="B22" s="17"/>
      <c r="C22" s="17"/>
      <c r="D22" s="17"/>
      <c r="E22" s="17"/>
      <c r="F22" s="18" t="s">
        <v>12</v>
      </c>
      <c r="G22" s="20">
        <f>SUM(G5:G21)</f>
        <v>392750</v>
      </c>
      <c r="H22" s="20">
        <f>SUM(H5:H21)</f>
        <v>195196</v>
      </c>
      <c r="I22" s="20">
        <f>G22-H22</f>
        <v>197554</v>
      </c>
    </row>
    <row r="23" spans="1:9" ht="15" x14ac:dyDescent="0.3">
      <c r="A23" s="10"/>
      <c r="B23" s="10"/>
      <c r="C23" s="10"/>
      <c r="D23" s="10"/>
      <c r="E23" s="10"/>
      <c r="F23" s="10"/>
      <c r="G23" s="10"/>
      <c r="H23" s="10"/>
      <c r="I23" s="1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4"/>
  <sheetViews>
    <sheetView topLeftCell="C3" workbookViewId="0">
      <selection activeCell="F23" sqref="F23"/>
    </sheetView>
  </sheetViews>
  <sheetFormatPr defaultColWidth="9.26953125" defaultRowHeight="12.5" x14ac:dyDescent="0.25"/>
  <cols>
    <col min="1" max="1" width="7.26953125" style="1" customWidth="1"/>
    <col min="2" max="2" width="55.81640625" style="1" customWidth="1"/>
    <col min="3" max="3" width="11.81640625" style="1" customWidth="1"/>
    <col min="4" max="4" width="14.26953125" style="1" customWidth="1"/>
    <col min="5" max="5" width="13.54296875" style="1" customWidth="1"/>
    <col min="6" max="6" width="13.453125" style="1" customWidth="1"/>
    <col min="7" max="7" width="13" style="1" customWidth="1"/>
    <col min="8" max="8" width="16.453125" style="1" customWidth="1"/>
    <col min="9" max="16384" width="9.26953125" style="1"/>
  </cols>
  <sheetData>
    <row r="1" spans="1:8" ht="23.5" x14ac:dyDescent="0.55000000000000004">
      <c r="A1" s="14" t="s">
        <v>48</v>
      </c>
      <c r="B1" s="14"/>
    </row>
    <row r="2" spans="1:8" ht="21.75" customHeight="1" x14ac:dyDescent="0.5">
      <c r="B2" s="21"/>
      <c r="C2" s="21"/>
      <c r="D2" s="21"/>
      <c r="E2" s="21"/>
      <c r="F2" s="21"/>
      <c r="G2" s="21"/>
      <c r="H2" s="21"/>
    </row>
    <row r="3" spans="1:8" s="2" customFormat="1" ht="30" customHeight="1" x14ac:dyDescent="0.35">
      <c r="A3" s="61" t="s">
        <v>47</v>
      </c>
      <c r="B3" s="61" t="s">
        <v>151</v>
      </c>
      <c r="C3" s="150" t="s">
        <v>253</v>
      </c>
      <c r="D3" s="150"/>
      <c r="E3" s="150" t="s">
        <v>252</v>
      </c>
      <c r="F3" s="150"/>
      <c r="G3" s="150" t="s">
        <v>254</v>
      </c>
      <c r="H3" s="150"/>
    </row>
    <row r="4" spans="1:8" s="2" customFormat="1" ht="27.75" customHeight="1" x14ac:dyDescent="0.35">
      <c r="A4" s="62"/>
      <c r="B4" s="62"/>
      <c r="C4" s="61" t="s">
        <v>0</v>
      </c>
      <c r="D4" s="61" t="s">
        <v>139</v>
      </c>
      <c r="E4" s="61" t="s">
        <v>0</v>
      </c>
      <c r="F4" s="61" t="s">
        <v>139</v>
      </c>
      <c r="G4" s="61" t="s">
        <v>0</v>
      </c>
      <c r="H4" s="61" t="s">
        <v>139</v>
      </c>
    </row>
    <row r="5" spans="1:8" s="19" customFormat="1" ht="13.5" thickBot="1" x14ac:dyDescent="0.35">
      <c r="A5" s="83">
        <v>1</v>
      </c>
      <c r="B5" s="83" t="s">
        <v>100</v>
      </c>
      <c r="C5" s="84">
        <v>17316</v>
      </c>
      <c r="D5" s="84">
        <v>12000</v>
      </c>
      <c r="E5" s="84">
        <f>((1924*9)+1440)+(1924+2880)</f>
        <v>23560</v>
      </c>
      <c r="F5" s="84">
        <v>4000</v>
      </c>
      <c r="G5" s="84">
        <f t="shared" ref="G5:H7" si="0">C5+E5</f>
        <v>40876</v>
      </c>
      <c r="H5" s="84">
        <f t="shared" si="0"/>
        <v>16000</v>
      </c>
    </row>
    <row r="6" spans="1:8" ht="13.5" thickBot="1" x14ac:dyDescent="0.35">
      <c r="A6" s="85">
        <v>2</v>
      </c>
      <c r="B6" s="86" t="s">
        <v>101</v>
      </c>
      <c r="C6" s="87">
        <v>30000</v>
      </c>
      <c r="D6" s="87">
        <v>55000</v>
      </c>
      <c r="E6" s="84">
        <v>30000</v>
      </c>
      <c r="F6" s="87">
        <v>28750</v>
      </c>
      <c r="G6" s="84">
        <f t="shared" si="0"/>
        <v>60000</v>
      </c>
      <c r="H6" s="84">
        <f t="shared" si="0"/>
        <v>83750</v>
      </c>
    </row>
    <row r="7" spans="1:8" ht="13.5" thickBot="1" x14ac:dyDescent="0.35">
      <c r="A7" s="85">
        <v>3</v>
      </c>
      <c r="B7" s="86" t="s">
        <v>102</v>
      </c>
      <c r="C7" s="84">
        <v>66820</v>
      </c>
      <c r="D7" s="87">
        <v>25000</v>
      </c>
      <c r="E7" s="84">
        <v>5000</v>
      </c>
      <c r="F7" s="87">
        <v>10000</v>
      </c>
      <c r="G7" s="84">
        <f t="shared" ref="G7:G12" si="1">C7+E7</f>
        <v>71820</v>
      </c>
      <c r="H7" s="84">
        <f t="shared" si="0"/>
        <v>35000</v>
      </c>
    </row>
    <row r="8" spans="1:8" ht="13.5" thickBot="1" x14ac:dyDescent="0.35">
      <c r="A8" s="85">
        <v>4</v>
      </c>
      <c r="B8" s="86" t="s">
        <v>103</v>
      </c>
      <c r="C8" s="87">
        <v>9375</v>
      </c>
      <c r="D8" s="87">
        <v>6500</v>
      </c>
      <c r="E8" s="87">
        <f t="shared" ref="E8:H8" si="2">SUM(E9:E12)</f>
        <v>13125</v>
      </c>
      <c r="F8" s="87">
        <f t="shared" si="2"/>
        <v>6000</v>
      </c>
      <c r="G8" s="87">
        <f t="shared" si="2"/>
        <v>22500</v>
      </c>
      <c r="H8" s="87">
        <f t="shared" si="2"/>
        <v>12500</v>
      </c>
    </row>
    <row r="9" spans="1:8" ht="13" thickBot="1" x14ac:dyDescent="0.3">
      <c r="A9" s="105">
        <v>4.0999999999999996</v>
      </c>
      <c r="B9" s="106" t="s">
        <v>104</v>
      </c>
      <c r="C9" s="107">
        <v>9375</v>
      </c>
      <c r="D9" s="107">
        <v>6500</v>
      </c>
      <c r="E9" s="107">
        <f>1875*7</f>
        <v>13125</v>
      </c>
      <c r="F9" s="107">
        <v>6000</v>
      </c>
      <c r="G9" s="107">
        <f>C9+E9</f>
        <v>22500</v>
      </c>
      <c r="H9" s="107">
        <f>D9+F9</f>
        <v>12500</v>
      </c>
    </row>
    <row r="10" spans="1:8" ht="13" thickBot="1" x14ac:dyDescent="0.3">
      <c r="A10" s="105">
        <v>4.2</v>
      </c>
      <c r="B10" s="106" t="s">
        <v>105</v>
      </c>
      <c r="C10" s="107"/>
      <c r="D10" s="107"/>
      <c r="E10" s="107">
        <v>0</v>
      </c>
      <c r="F10" s="107">
        <v>0</v>
      </c>
      <c r="G10" s="107">
        <f t="shared" si="1"/>
        <v>0</v>
      </c>
      <c r="H10" s="107">
        <f>D10+F10</f>
        <v>0</v>
      </c>
    </row>
    <row r="11" spans="1:8" ht="13" thickBot="1" x14ac:dyDescent="0.3">
      <c r="A11" s="105">
        <v>4.3</v>
      </c>
      <c r="B11" s="106" t="s">
        <v>106</v>
      </c>
      <c r="C11" s="107">
        <f t="shared" ref="C11:F11" si="3">SUM(C12:C12)</f>
        <v>0</v>
      </c>
      <c r="D11" s="107">
        <f t="shared" si="3"/>
        <v>0</v>
      </c>
      <c r="E11" s="107">
        <f t="shared" si="3"/>
        <v>0</v>
      </c>
      <c r="F11" s="107">
        <f t="shared" si="3"/>
        <v>0</v>
      </c>
      <c r="G11" s="107">
        <f t="shared" si="1"/>
        <v>0</v>
      </c>
      <c r="H11" s="107">
        <f>D11+F11</f>
        <v>0</v>
      </c>
    </row>
    <row r="12" spans="1:8" ht="13" thickBot="1" x14ac:dyDescent="0.3">
      <c r="A12" s="105">
        <v>4.4000000000000004</v>
      </c>
      <c r="B12" s="106" t="s">
        <v>37</v>
      </c>
      <c r="C12" s="107"/>
      <c r="D12" s="107"/>
      <c r="E12" s="107"/>
      <c r="F12" s="107"/>
      <c r="G12" s="107">
        <f t="shared" si="1"/>
        <v>0</v>
      </c>
      <c r="H12" s="107">
        <f>D12+F12</f>
        <v>0</v>
      </c>
    </row>
    <row r="13" spans="1:8" s="3" customFormat="1" ht="21" customHeight="1" thickBot="1" x14ac:dyDescent="0.4">
      <c r="A13" s="59"/>
      <c r="B13" s="59" t="s">
        <v>1</v>
      </c>
      <c r="C13" s="60">
        <f>SUM(C5:C8)</f>
        <v>123511</v>
      </c>
      <c r="D13" s="60">
        <f t="shared" ref="C13:H13" si="4">SUM(D5:D8)</f>
        <v>98500</v>
      </c>
      <c r="E13" s="60">
        <f t="shared" si="4"/>
        <v>71685</v>
      </c>
      <c r="F13" s="60">
        <f t="shared" si="4"/>
        <v>48750</v>
      </c>
      <c r="G13" s="60">
        <f t="shared" si="4"/>
        <v>195196</v>
      </c>
      <c r="H13" s="60">
        <f t="shared" si="4"/>
        <v>147250</v>
      </c>
    </row>
    <row r="14" spans="1:8" x14ac:dyDescent="0.25">
      <c r="C14" s="9"/>
      <c r="F14" s="9"/>
    </row>
  </sheetData>
  <mergeCells count="3">
    <mergeCell ref="C3:D3"/>
    <mergeCell ref="E3:F3"/>
    <mergeCell ref="G3:H3"/>
  </mergeCells>
  <pageMargins left="0.25" right="0.25" top="0.75" bottom="0.75" header="0.3" footer="0.3"/>
  <pageSetup scale="81" orientation="landscape" r:id="rId1"/>
  <ignoredErrors>
    <ignoredError sqref="G8:H8" formula="1"/>
    <ignoredError sqref="C13:D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767EA-D3DA-4769-BF0F-B045D654F36A}">
  <dimension ref="A1:G17"/>
  <sheetViews>
    <sheetView workbookViewId="0">
      <selection activeCell="G11" sqref="G11"/>
    </sheetView>
  </sheetViews>
  <sheetFormatPr defaultRowHeight="14.5" x14ac:dyDescent="0.35"/>
  <cols>
    <col min="1" max="1" width="21.7265625" bestFit="1" customWidth="1"/>
    <col min="2" max="2" width="34.453125" bestFit="1" customWidth="1"/>
    <col min="3" max="3" width="18.26953125" bestFit="1" customWidth="1"/>
    <col min="4" max="4" width="27.26953125" bestFit="1" customWidth="1"/>
    <col min="5" max="5" width="16.54296875" bestFit="1" customWidth="1"/>
    <col min="6" max="6" width="15.7265625" customWidth="1"/>
    <col min="7" max="7" width="8.90625" bestFit="1" customWidth="1"/>
  </cols>
  <sheetData>
    <row r="1" spans="1:7" ht="23.5" x14ac:dyDescent="0.55000000000000004">
      <c r="A1" s="149" t="s">
        <v>49</v>
      </c>
      <c r="B1" s="149"/>
      <c r="C1" s="149"/>
      <c r="D1" s="149"/>
      <c r="E1" s="149"/>
      <c r="F1" s="149"/>
    </row>
    <row r="2" spans="1:7" ht="15" thickBot="1" x14ac:dyDescent="0.4"/>
    <row r="3" spans="1:7" ht="15.5" thickBot="1" x14ac:dyDescent="0.4">
      <c r="A3" s="73" t="s">
        <v>54</v>
      </c>
      <c r="B3" s="74" t="s">
        <v>10</v>
      </c>
      <c r="C3" s="74" t="s">
        <v>50</v>
      </c>
      <c r="D3" s="74" t="s">
        <v>51</v>
      </c>
      <c r="E3" s="74" t="s">
        <v>52</v>
      </c>
      <c r="F3" s="75" t="s">
        <v>53</v>
      </c>
      <c r="G3" s="147" t="s">
        <v>255</v>
      </c>
    </row>
    <row r="4" spans="1:7" ht="16" thickBot="1" x14ac:dyDescent="0.4">
      <c r="A4" s="76" t="s">
        <v>156</v>
      </c>
      <c r="B4" s="77" t="s">
        <v>141</v>
      </c>
      <c r="C4" s="78">
        <v>45352</v>
      </c>
      <c r="D4" s="77"/>
      <c r="E4" s="127">
        <v>45351</v>
      </c>
      <c r="F4" s="77" t="s">
        <v>198</v>
      </c>
    </row>
    <row r="5" spans="1:7" ht="16" thickBot="1" x14ac:dyDescent="0.4">
      <c r="A5" s="79" t="s">
        <v>157</v>
      </c>
      <c r="B5" s="80" t="s">
        <v>141</v>
      </c>
      <c r="C5" s="81">
        <v>45536</v>
      </c>
      <c r="D5" s="80"/>
      <c r="E5" s="80"/>
      <c r="F5" s="80"/>
      <c r="G5" s="148">
        <v>45474</v>
      </c>
    </row>
    <row r="6" spans="1:7" ht="16" thickBot="1" x14ac:dyDescent="0.4">
      <c r="A6" s="76" t="s">
        <v>158</v>
      </c>
      <c r="B6" s="77" t="s">
        <v>141</v>
      </c>
      <c r="C6" s="78">
        <v>45717</v>
      </c>
      <c r="D6" s="77"/>
      <c r="E6" s="77"/>
      <c r="F6" s="77"/>
      <c r="G6" s="148">
        <v>45677</v>
      </c>
    </row>
    <row r="7" spans="1:7" ht="16" thickBot="1" x14ac:dyDescent="0.4">
      <c r="A7" s="79" t="s">
        <v>159</v>
      </c>
      <c r="B7" s="80" t="s">
        <v>141</v>
      </c>
      <c r="C7" s="81">
        <v>45901</v>
      </c>
      <c r="D7" s="80"/>
      <c r="E7" s="80"/>
      <c r="F7" s="80"/>
    </row>
    <row r="8" spans="1:7" ht="16" thickBot="1" x14ac:dyDescent="0.4">
      <c r="A8" s="76" t="s">
        <v>152</v>
      </c>
      <c r="B8" s="77" t="s">
        <v>87</v>
      </c>
      <c r="C8" s="78">
        <v>46014</v>
      </c>
      <c r="D8" s="77"/>
      <c r="E8" s="77"/>
      <c r="F8" s="77"/>
    </row>
    <row r="9" spans="1:7" ht="16" thickBot="1" x14ac:dyDescent="0.4">
      <c r="A9" s="79" t="s">
        <v>160</v>
      </c>
      <c r="B9" s="80" t="s">
        <v>141</v>
      </c>
      <c r="C9" s="81">
        <v>46082</v>
      </c>
      <c r="D9" s="80"/>
      <c r="E9" s="80"/>
      <c r="F9" s="80"/>
    </row>
    <row r="10" spans="1:7" ht="16" thickBot="1" x14ac:dyDescent="0.4">
      <c r="A10" s="76" t="s">
        <v>153</v>
      </c>
      <c r="B10" s="77" t="s">
        <v>154</v>
      </c>
      <c r="C10" s="78">
        <v>46104</v>
      </c>
      <c r="D10" s="77"/>
      <c r="E10" s="77"/>
      <c r="F10" s="77"/>
    </row>
    <row r="11" spans="1:7" ht="16" thickBot="1" x14ac:dyDescent="0.4">
      <c r="A11" s="79" t="s">
        <v>161</v>
      </c>
      <c r="B11" s="80" t="s">
        <v>141</v>
      </c>
      <c r="C11" s="81">
        <v>46266</v>
      </c>
      <c r="D11" s="80"/>
      <c r="E11" s="80"/>
      <c r="F11" s="80"/>
    </row>
    <row r="12" spans="1:7" ht="16" thickBot="1" x14ac:dyDescent="0.4">
      <c r="A12" s="76" t="s">
        <v>155</v>
      </c>
      <c r="B12" s="77" t="s">
        <v>86</v>
      </c>
      <c r="C12" s="78">
        <v>46288</v>
      </c>
      <c r="D12" s="77"/>
      <c r="E12" s="77"/>
      <c r="F12" s="77"/>
    </row>
    <row r="17" spans="4:6" x14ac:dyDescent="0.35">
      <c r="D17" s="68"/>
      <c r="F17" s="68"/>
    </row>
  </sheetData>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53CFF-FED5-40E2-91ED-C8E8C7AC1487}">
  <dimension ref="A1:J19"/>
  <sheetViews>
    <sheetView topLeftCell="A4" workbookViewId="0">
      <selection activeCell="A17" sqref="A17:A19"/>
    </sheetView>
  </sheetViews>
  <sheetFormatPr defaultRowHeight="14.5" x14ac:dyDescent="0.35"/>
  <cols>
    <col min="1" max="1" width="73" customWidth="1"/>
    <col min="2" max="2" width="15.26953125" bestFit="1" customWidth="1"/>
    <col min="3" max="3" width="16.54296875" bestFit="1" customWidth="1"/>
    <col min="4" max="4" width="13.7265625" bestFit="1" customWidth="1"/>
    <col min="5" max="5" width="14.26953125" customWidth="1"/>
    <col min="6" max="6" width="9.7265625" customWidth="1"/>
    <col min="7" max="7" width="7.7265625" customWidth="1"/>
    <col min="8" max="8" width="6.54296875" customWidth="1"/>
    <col min="9" max="9" width="8.26953125" customWidth="1"/>
    <col min="10" max="10" width="9.7265625" customWidth="1"/>
  </cols>
  <sheetData>
    <row r="1" spans="1:10" ht="23.5" x14ac:dyDescent="0.55000000000000004">
      <c r="A1" s="149" t="s">
        <v>49</v>
      </c>
      <c r="B1" s="149"/>
      <c r="C1" s="149"/>
      <c r="D1" s="149"/>
      <c r="E1" s="149"/>
      <c r="F1" s="149"/>
      <c r="G1" s="72"/>
      <c r="H1" s="72"/>
      <c r="I1" s="72"/>
    </row>
    <row r="3" spans="1:10" x14ac:dyDescent="0.35">
      <c r="A3" s="13" t="s">
        <v>76</v>
      </c>
      <c r="B3" s="13"/>
      <c r="C3" s="13"/>
      <c r="D3" s="13"/>
      <c r="E3" s="13"/>
    </row>
    <row r="7" spans="1:10" ht="15" customHeight="1" x14ac:dyDescent="0.35">
      <c r="A7" s="151" t="s">
        <v>77</v>
      </c>
      <c r="B7" s="154" t="s">
        <v>78</v>
      </c>
      <c r="C7" s="155"/>
      <c r="D7" s="155"/>
      <c r="E7" s="155"/>
      <c r="F7" s="155"/>
      <c r="G7" s="155"/>
      <c r="H7" s="155"/>
      <c r="I7" s="155"/>
      <c r="J7" s="155"/>
    </row>
    <row r="8" spans="1:10" x14ac:dyDescent="0.35">
      <c r="A8" s="151"/>
      <c r="B8" s="152" t="s">
        <v>142</v>
      </c>
      <c r="C8" s="153"/>
      <c r="D8" s="153"/>
      <c r="E8" s="153"/>
      <c r="F8" s="153"/>
      <c r="G8" s="153"/>
      <c r="H8" s="153"/>
      <c r="I8" s="153"/>
      <c r="J8" s="153"/>
    </row>
    <row r="12" spans="1:10" ht="15" thickBot="1" x14ac:dyDescent="0.4"/>
    <row r="13" spans="1:10" ht="26.5" thickBot="1" x14ac:dyDescent="0.4">
      <c r="A13" s="22" t="s">
        <v>55</v>
      </c>
      <c r="B13" s="23" t="s">
        <v>56</v>
      </c>
      <c r="C13" s="23" t="s">
        <v>57</v>
      </c>
      <c r="D13" s="23" t="s">
        <v>58</v>
      </c>
      <c r="E13" s="24" t="s">
        <v>59</v>
      </c>
      <c r="F13" s="23"/>
      <c r="G13" s="23">
        <v>2023</v>
      </c>
      <c r="H13" s="23">
        <v>2024</v>
      </c>
      <c r="I13" s="23">
        <v>2025</v>
      </c>
      <c r="J13" s="25" t="s">
        <v>80</v>
      </c>
    </row>
    <row r="14" spans="1:10" ht="15" thickBot="1" x14ac:dyDescent="0.4">
      <c r="A14" s="156" t="s">
        <v>251</v>
      </c>
      <c r="B14" s="159" t="s">
        <v>107</v>
      </c>
      <c r="C14" s="162">
        <v>0</v>
      </c>
      <c r="D14" s="165">
        <v>2023</v>
      </c>
      <c r="E14" s="168"/>
      <c r="F14" s="109" t="s">
        <v>60</v>
      </c>
      <c r="G14" s="110">
        <v>0</v>
      </c>
      <c r="H14" s="110">
        <v>0</v>
      </c>
      <c r="I14" s="110">
        <v>4</v>
      </c>
      <c r="J14" s="110">
        <f>SUM(G14:I14)</f>
        <v>4</v>
      </c>
    </row>
    <row r="15" spans="1:10" ht="15" thickBot="1" x14ac:dyDescent="0.4">
      <c r="A15" s="157"/>
      <c r="B15" s="160"/>
      <c r="C15" s="163"/>
      <c r="D15" s="166"/>
      <c r="E15" s="169"/>
      <c r="F15" s="109" t="s">
        <v>61</v>
      </c>
      <c r="G15" s="110">
        <v>0</v>
      </c>
      <c r="H15" s="110">
        <v>0</v>
      </c>
      <c r="I15" s="110">
        <v>4</v>
      </c>
      <c r="J15" s="110">
        <f>SUM(G15:I15)</f>
        <v>4</v>
      </c>
    </row>
    <row r="16" spans="1:10" ht="15" thickBot="1" x14ac:dyDescent="0.4">
      <c r="A16" s="158"/>
      <c r="B16" s="161"/>
      <c r="C16" s="164"/>
      <c r="D16" s="167"/>
      <c r="E16" s="170"/>
      <c r="F16" s="109" t="s">
        <v>62</v>
      </c>
      <c r="G16" s="110">
        <v>0</v>
      </c>
      <c r="H16" s="110">
        <v>0</v>
      </c>
      <c r="I16" s="110">
        <v>0</v>
      </c>
      <c r="J16" s="110">
        <v>4</v>
      </c>
    </row>
    <row r="17" spans="1:10" ht="15" thickBot="1" x14ac:dyDescent="0.4">
      <c r="A17" s="171" t="s">
        <v>108</v>
      </c>
      <c r="B17" s="174" t="s">
        <v>88</v>
      </c>
      <c r="C17" s="177">
        <v>0</v>
      </c>
      <c r="D17" s="180">
        <v>2022</v>
      </c>
      <c r="E17" s="183"/>
      <c r="F17" s="26" t="s">
        <v>60</v>
      </c>
      <c r="G17" s="108">
        <v>0</v>
      </c>
      <c r="H17" s="108">
        <v>0</v>
      </c>
      <c r="I17" s="108">
        <v>100</v>
      </c>
      <c r="J17" s="108">
        <f>SUM(G17:I17)</f>
        <v>100</v>
      </c>
    </row>
    <row r="18" spans="1:10" ht="15" thickBot="1" x14ac:dyDescent="0.4">
      <c r="A18" s="172"/>
      <c r="B18" s="175"/>
      <c r="C18" s="178"/>
      <c r="D18" s="181"/>
      <c r="E18" s="184"/>
      <c r="F18" s="26" t="s">
        <v>61</v>
      </c>
      <c r="G18" s="108">
        <v>0</v>
      </c>
      <c r="H18" s="108">
        <v>0</v>
      </c>
      <c r="I18" s="108">
        <v>100</v>
      </c>
      <c r="J18" s="108">
        <f>SUM(G18:I18)</f>
        <v>100</v>
      </c>
    </row>
    <row r="19" spans="1:10" ht="15" thickBot="1" x14ac:dyDescent="0.4">
      <c r="A19" s="173"/>
      <c r="B19" s="176"/>
      <c r="C19" s="179"/>
      <c r="D19" s="182"/>
      <c r="E19" s="185"/>
      <c r="F19" s="26" t="s">
        <v>62</v>
      </c>
      <c r="G19" s="108">
        <v>0</v>
      </c>
      <c r="H19" s="108">
        <v>0</v>
      </c>
      <c r="I19" s="108">
        <v>0</v>
      </c>
      <c r="J19" s="108">
        <v>0</v>
      </c>
    </row>
  </sheetData>
  <mergeCells count="14">
    <mergeCell ref="A17:A19"/>
    <mergeCell ref="B17:B19"/>
    <mergeCell ref="C17:C19"/>
    <mergeCell ref="D17:D19"/>
    <mergeCell ref="E17:E19"/>
    <mergeCell ref="A1:F1"/>
    <mergeCell ref="A7:A8"/>
    <mergeCell ref="B8:J8"/>
    <mergeCell ref="B7:J7"/>
    <mergeCell ref="A14:A16"/>
    <mergeCell ref="B14:B16"/>
    <mergeCell ref="C14:C16"/>
    <mergeCell ref="D14:D16"/>
    <mergeCell ref="E14:E16"/>
  </mergeCells>
  <pageMargins left="0.7" right="0.7" top="0.75" bottom="0.75" header="0.3" footer="0.3"/>
  <pageSetup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886F1-36B1-44BB-81AD-1AEA31B1F672}">
  <dimension ref="A1:L52"/>
  <sheetViews>
    <sheetView zoomScale="110" zoomScaleNormal="110" workbookViewId="0">
      <pane xSplit="4" ySplit="3" topLeftCell="E31" activePane="bottomRight" state="frozen"/>
      <selection pane="topRight" activeCell="E1" sqref="E1"/>
      <selection pane="bottomLeft" activeCell="A4" sqref="A4"/>
      <selection pane="bottomRight" activeCell="G36" sqref="G36"/>
    </sheetView>
  </sheetViews>
  <sheetFormatPr defaultRowHeight="14.5" x14ac:dyDescent="0.35"/>
  <cols>
    <col min="1" max="1" width="10.54296875" bestFit="1" customWidth="1"/>
    <col min="2" max="3" width="44.7265625" hidden="1" customWidth="1"/>
    <col min="4" max="4" width="15.26953125" bestFit="1" customWidth="1"/>
    <col min="5" max="5" width="10" bestFit="1" customWidth="1"/>
    <col min="6" max="6" width="11.26953125" bestFit="1" customWidth="1"/>
    <col min="7" max="8" width="11.453125" bestFit="1" customWidth="1"/>
    <col min="9" max="9" width="12.7265625" bestFit="1" customWidth="1"/>
    <col min="10" max="10" width="11.26953125" bestFit="1" customWidth="1"/>
    <col min="11" max="11" width="41.1796875" customWidth="1"/>
    <col min="12" max="12" width="45.453125" customWidth="1"/>
  </cols>
  <sheetData>
    <row r="1" spans="1:12" ht="23.5" x14ac:dyDescent="0.55000000000000004">
      <c r="A1" s="149" t="s">
        <v>83</v>
      </c>
      <c r="B1" s="149"/>
      <c r="C1" s="149"/>
      <c r="D1" s="149"/>
      <c r="E1" s="149"/>
      <c r="F1" s="149"/>
    </row>
    <row r="2" spans="1:12" ht="15" thickBot="1" x14ac:dyDescent="0.4"/>
    <row r="3" spans="1:12" ht="15" thickBot="1" x14ac:dyDescent="0.4">
      <c r="A3" s="27" t="s">
        <v>63</v>
      </c>
      <c r="B3" s="28" t="s">
        <v>64</v>
      </c>
      <c r="C3" s="28" t="s">
        <v>79</v>
      </c>
      <c r="D3" s="28" t="s">
        <v>56</v>
      </c>
      <c r="E3" s="28"/>
      <c r="F3" s="28">
        <v>2023</v>
      </c>
      <c r="G3" s="28">
        <v>2024</v>
      </c>
      <c r="H3" s="28">
        <v>2025</v>
      </c>
      <c r="I3" s="29" t="s">
        <v>80</v>
      </c>
      <c r="J3" s="145"/>
      <c r="K3" s="146"/>
      <c r="L3" s="129"/>
    </row>
    <row r="4" spans="1:12" ht="15.75" customHeight="1" thickBot="1" x14ac:dyDescent="0.4">
      <c r="A4" s="220">
        <v>1.1000000000000001</v>
      </c>
      <c r="B4" s="221" t="s">
        <v>89</v>
      </c>
      <c r="C4" s="222" t="s">
        <v>116</v>
      </c>
      <c r="D4" s="223" t="s">
        <v>90</v>
      </c>
      <c r="E4" s="30" t="s">
        <v>65</v>
      </c>
      <c r="F4" s="58">
        <v>40000</v>
      </c>
      <c r="G4" s="58">
        <v>0</v>
      </c>
      <c r="H4" s="58">
        <v>0</v>
      </c>
      <c r="I4" s="58">
        <f>SUM(F4:H4)</f>
        <v>40000</v>
      </c>
      <c r="K4" s="236"/>
      <c r="L4" s="237"/>
    </row>
    <row r="5" spans="1:12" ht="15" thickBot="1" x14ac:dyDescent="0.4">
      <c r="A5" s="200"/>
      <c r="B5" s="203"/>
      <c r="C5" s="206"/>
      <c r="D5" s="212"/>
      <c r="E5" s="30" t="s">
        <v>81</v>
      </c>
      <c r="F5" s="58">
        <v>0</v>
      </c>
      <c r="G5" s="58">
        <v>0</v>
      </c>
      <c r="H5" s="58">
        <v>24000</v>
      </c>
      <c r="I5" s="58">
        <f>I6+H5</f>
        <v>30244</v>
      </c>
      <c r="K5" s="236"/>
      <c r="L5" s="237"/>
    </row>
    <row r="6" spans="1:12" ht="15" thickBot="1" x14ac:dyDescent="0.4">
      <c r="A6" s="201"/>
      <c r="B6" s="204"/>
      <c r="C6" s="207"/>
      <c r="D6" s="213"/>
      <c r="E6" s="30" t="s">
        <v>66</v>
      </c>
      <c r="F6" s="58">
        <v>1924</v>
      </c>
      <c r="G6" s="58">
        <v>0</v>
      </c>
      <c r="H6" s="58">
        <f>1440+2880</f>
        <v>4320</v>
      </c>
      <c r="I6" s="58">
        <f>SUM(F6:H6)</f>
        <v>6244</v>
      </c>
      <c r="K6" s="236"/>
      <c r="L6" s="237"/>
    </row>
    <row r="7" spans="1:12" ht="15.75" customHeight="1" thickBot="1" x14ac:dyDescent="0.4">
      <c r="A7" s="187">
        <v>1.2</v>
      </c>
      <c r="B7" s="190" t="s">
        <v>92</v>
      </c>
      <c r="C7" s="193" t="s">
        <v>117</v>
      </c>
      <c r="D7" s="208" t="s">
        <v>93</v>
      </c>
      <c r="E7" s="69" t="s">
        <v>65</v>
      </c>
      <c r="F7" s="71">
        <v>12000</v>
      </c>
      <c r="G7" s="71">
        <v>19000</v>
      </c>
      <c r="H7" s="71">
        <v>19000</v>
      </c>
      <c r="I7" s="71">
        <f>SUM(F7:H7)</f>
        <v>50000</v>
      </c>
      <c r="K7" s="236"/>
      <c r="L7" s="238"/>
    </row>
    <row r="8" spans="1:12" ht="15" thickBot="1" x14ac:dyDescent="0.4">
      <c r="A8" s="188"/>
      <c r="B8" s="191"/>
      <c r="C8" s="194"/>
      <c r="D8" s="209"/>
      <c r="E8" s="69" t="s">
        <v>81</v>
      </c>
      <c r="F8" s="71">
        <v>0</v>
      </c>
      <c r="G8" s="71">
        <f>25000-G9</f>
        <v>25000</v>
      </c>
      <c r="H8" s="71">
        <v>30000</v>
      </c>
      <c r="I8" s="71">
        <f>I9+H8</f>
        <v>30000</v>
      </c>
      <c r="K8" s="236"/>
      <c r="L8" s="238"/>
    </row>
    <row r="9" spans="1:12" ht="15" thickBot="1" x14ac:dyDescent="0.4">
      <c r="A9" s="189"/>
      <c r="B9" s="192"/>
      <c r="C9" s="195"/>
      <c r="D9" s="210"/>
      <c r="E9" s="69" t="s">
        <v>66</v>
      </c>
      <c r="F9" s="71">
        <v>0</v>
      </c>
      <c r="G9" s="71">
        <v>0</v>
      </c>
      <c r="H9" s="71">
        <v>0</v>
      </c>
      <c r="I9" s="71">
        <f>SUM(F9:H9)</f>
        <v>0</v>
      </c>
      <c r="K9" s="236"/>
      <c r="L9" s="238"/>
    </row>
    <row r="10" spans="1:12" ht="15.75" customHeight="1" thickBot="1" x14ac:dyDescent="0.4">
      <c r="A10" s="199">
        <v>1.3</v>
      </c>
      <c r="B10" s="202" t="s">
        <v>109</v>
      </c>
      <c r="C10" s="205" t="s">
        <v>118</v>
      </c>
      <c r="D10" s="211" t="s">
        <v>127</v>
      </c>
      <c r="E10" s="30" t="s">
        <v>65</v>
      </c>
      <c r="F10" s="58">
        <v>0</v>
      </c>
      <c r="G10" s="58">
        <v>55000</v>
      </c>
      <c r="H10" s="58">
        <v>0</v>
      </c>
      <c r="I10" s="58">
        <f>SUM(F10:H10)</f>
        <v>55000</v>
      </c>
      <c r="K10" s="236"/>
      <c r="L10" s="237"/>
    </row>
    <row r="11" spans="1:12" ht="15" thickBot="1" x14ac:dyDescent="0.4">
      <c r="A11" s="200"/>
      <c r="B11" s="203"/>
      <c r="C11" s="206"/>
      <c r="D11" s="212"/>
      <c r="E11" s="30" t="s">
        <v>81</v>
      </c>
      <c r="F11" s="58">
        <v>0</v>
      </c>
      <c r="G11" s="58">
        <v>0</v>
      </c>
      <c r="H11" s="58">
        <f>50000-G12-F6</f>
        <v>28836</v>
      </c>
      <c r="I11" s="58">
        <f>I12+H11</f>
        <v>67316</v>
      </c>
      <c r="K11" s="236"/>
      <c r="L11" s="237"/>
    </row>
    <row r="12" spans="1:12" ht="15" thickBot="1" x14ac:dyDescent="0.4">
      <c r="A12" s="201"/>
      <c r="B12" s="204"/>
      <c r="C12" s="207"/>
      <c r="D12" s="213"/>
      <c r="E12" s="30" t="s">
        <v>66</v>
      </c>
      <c r="F12" s="58">
        <v>0</v>
      </c>
      <c r="G12" s="58">
        <v>19240</v>
      </c>
      <c r="H12" s="58">
        <v>19240</v>
      </c>
      <c r="I12" s="58">
        <f>SUM(F12:H12)</f>
        <v>38480</v>
      </c>
      <c r="K12" s="236"/>
      <c r="L12" s="237"/>
    </row>
    <row r="13" spans="1:12" ht="15.75" customHeight="1" thickBot="1" x14ac:dyDescent="0.4">
      <c r="A13" s="187">
        <v>1.4</v>
      </c>
      <c r="B13" s="214" t="s">
        <v>94</v>
      </c>
      <c r="C13" s="217" t="s">
        <v>119</v>
      </c>
      <c r="D13" s="208" t="s">
        <v>91</v>
      </c>
      <c r="E13" s="69" t="s">
        <v>65</v>
      </c>
      <c r="F13" s="71">
        <v>0</v>
      </c>
      <c r="G13" s="71">
        <v>0</v>
      </c>
      <c r="H13" s="71">
        <v>15000</v>
      </c>
      <c r="I13" s="71">
        <f>SUM(F13:H13)</f>
        <v>15000</v>
      </c>
      <c r="K13" s="236"/>
      <c r="L13" s="238"/>
    </row>
    <row r="14" spans="1:12" ht="15" thickBot="1" x14ac:dyDescent="0.4">
      <c r="A14" s="188"/>
      <c r="B14" s="215"/>
      <c r="C14" s="218"/>
      <c r="D14" s="209"/>
      <c r="E14" s="69" t="s">
        <v>81</v>
      </c>
      <c r="F14" s="71">
        <v>0</v>
      </c>
      <c r="G14" s="71">
        <v>0</v>
      </c>
      <c r="H14" s="71">
        <v>24000</v>
      </c>
      <c r="I14" s="71">
        <f>I15+H14</f>
        <v>24000</v>
      </c>
      <c r="K14" s="236"/>
      <c r="L14" s="238"/>
    </row>
    <row r="15" spans="1:12" ht="15" thickBot="1" x14ac:dyDescent="0.4">
      <c r="A15" s="189"/>
      <c r="B15" s="216"/>
      <c r="C15" s="219"/>
      <c r="D15" s="210"/>
      <c r="E15" s="69" t="s">
        <v>66</v>
      </c>
      <c r="F15" s="71">
        <v>0</v>
      </c>
      <c r="G15" s="71">
        <v>0</v>
      </c>
      <c r="H15" s="71">
        <v>0</v>
      </c>
      <c r="I15" s="71">
        <f>SUM(F15:H15)</f>
        <v>0</v>
      </c>
      <c r="K15" s="236"/>
      <c r="L15" s="238"/>
    </row>
    <row r="16" spans="1:12" ht="15.75" customHeight="1" thickBot="1" x14ac:dyDescent="0.4">
      <c r="A16" s="199">
        <v>2.1</v>
      </c>
      <c r="B16" s="202" t="s">
        <v>109</v>
      </c>
      <c r="C16" s="205" t="s">
        <v>120</v>
      </c>
      <c r="D16" s="211" t="s">
        <v>127</v>
      </c>
      <c r="E16" s="30" t="s">
        <v>65</v>
      </c>
      <c r="F16" s="58">
        <v>20000</v>
      </c>
      <c r="G16" s="58">
        <v>50000</v>
      </c>
      <c r="H16" s="58">
        <v>0</v>
      </c>
      <c r="I16" s="58">
        <f>SUM(F16:H16)</f>
        <v>70000</v>
      </c>
      <c r="K16" s="236"/>
      <c r="L16" s="238"/>
    </row>
    <row r="17" spans="1:12" ht="15" thickBot="1" x14ac:dyDescent="0.4">
      <c r="A17" s="200"/>
      <c r="B17" s="203"/>
      <c r="C17" s="206"/>
      <c r="D17" s="212"/>
      <c r="E17" s="30" t="s">
        <v>81</v>
      </c>
      <c r="F17" s="58">
        <v>20000</v>
      </c>
      <c r="G17" s="58">
        <v>50000</v>
      </c>
      <c r="H17" s="58">
        <v>110000</v>
      </c>
      <c r="I17" s="119">
        <f>I18+H17</f>
        <v>155000</v>
      </c>
      <c r="K17" s="236"/>
      <c r="L17" s="238"/>
    </row>
    <row r="18" spans="1:12" ht="15" thickBot="1" x14ac:dyDescent="0.4">
      <c r="A18" s="201"/>
      <c r="B18" s="204"/>
      <c r="C18" s="207"/>
      <c r="D18" s="213"/>
      <c r="E18" s="30" t="s">
        <v>66</v>
      </c>
      <c r="F18" s="58">
        <v>0</v>
      </c>
      <c r="G18" s="58">
        <v>15000</v>
      </c>
      <c r="H18" s="58">
        <v>30000</v>
      </c>
      <c r="I18" s="58">
        <f>SUM(F18:H18)</f>
        <v>45000</v>
      </c>
      <c r="K18" s="236"/>
      <c r="L18" s="238"/>
    </row>
    <row r="19" spans="1:12" ht="15.75" customHeight="1" thickBot="1" x14ac:dyDescent="0.4">
      <c r="A19" s="187">
        <v>2.2000000000000002</v>
      </c>
      <c r="B19" s="190" t="s">
        <v>110</v>
      </c>
      <c r="C19" s="193" t="s">
        <v>121</v>
      </c>
      <c r="D19" s="208" t="s">
        <v>127</v>
      </c>
      <c r="E19" s="69" t="s">
        <v>65</v>
      </c>
      <c r="F19" s="71">
        <v>0</v>
      </c>
      <c r="G19" s="71">
        <v>60000</v>
      </c>
      <c r="H19" s="71">
        <v>0</v>
      </c>
      <c r="I19" s="71">
        <f>SUM(F19:H19)</f>
        <v>60000</v>
      </c>
      <c r="K19" s="236"/>
      <c r="L19" s="238"/>
    </row>
    <row r="20" spans="1:12" ht="15" thickBot="1" x14ac:dyDescent="0.4">
      <c r="A20" s="188"/>
      <c r="B20" s="191"/>
      <c r="C20" s="194"/>
      <c r="D20" s="209"/>
      <c r="E20" s="69" t="s">
        <v>81</v>
      </c>
      <c r="F20" s="71">
        <v>0</v>
      </c>
      <c r="G20" s="71">
        <v>0</v>
      </c>
      <c r="H20" s="71">
        <v>50000</v>
      </c>
      <c r="I20" s="71">
        <f>I21+H20</f>
        <v>50000</v>
      </c>
      <c r="K20" s="236"/>
      <c r="L20" s="238"/>
    </row>
    <row r="21" spans="1:12" ht="15" thickBot="1" x14ac:dyDescent="0.4">
      <c r="A21" s="189"/>
      <c r="B21" s="192"/>
      <c r="C21" s="195"/>
      <c r="D21" s="210"/>
      <c r="E21" s="69" t="s">
        <v>66</v>
      </c>
      <c r="F21" s="71">
        <v>0</v>
      </c>
      <c r="G21" s="71">
        <v>0</v>
      </c>
      <c r="H21" s="71">
        <v>0</v>
      </c>
      <c r="I21" s="71">
        <f>SUM(F21:H21)</f>
        <v>0</v>
      </c>
      <c r="K21" s="236"/>
      <c r="L21" s="238"/>
    </row>
    <row r="22" spans="1:12" ht="15.75" customHeight="1" thickBot="1" x14ac:dyDescent="0.4">
      <c r="A22" s="224">
        <v>2.2999999999999998</v>
      </c>
      <c r="B22" s="227" t="s">
        <v>111</v>
      </c>
      <c r="C22" s="230" t="s">
        <v>122</v>
      </c>
      <c r="D22" s="233" t="s">
        <v>128</v>
      </c>
      <c r="E22" s="142" t="s">
        <v>65</v>
      </c>
      <c r="F22" s="143">
        <v>0</v>
      </c>
      <c r="G22" s="143">
        <v>0</v>
      </c>
      <c r="H22" s="143">
        <v>20000</v>
      </c>
      <c r="I22" s="143">
        <f>SUM(F22:H22)</f>
        <v>20000</v>
      </c>
      <c r="K22" s="236"/>
      <c r="L22" s="238"/>
    </row>
    <row r="23" spans="1:12" ht="15" thickBot="1" x14ac:dyDescent="0.4">
      <c r="A23" s="225"/>
      <c r="B23" s="228"/>
      <c r="C23" s="231"/>
      <c r="D23" s="234"/>
      <c r="E23" s="142" t="s">
        <v>81</v>
      </c>
      <c r="F23" s="143">
        <v>0</v>
      </c>
      <c r="G23" s="143">
        <v>15000</v>
      </c>
      <c r="H23" s="143">
        <v>0</v>
      </c>
      <c r="I23" s="143">
        <f>I24+H23</f>
        <v>15000</v>
      </c>
      <c r="K23" s="236"/>
      <c r="L23" s="238"/>
    </row>
    <row r="24" spans="1:12" ht="15" thickBot="1" x14ac:dyDescent="0.4">
      <c r="A24" s="226"/>
      <c r="B24" s="229"/>
      <c r="C24" s="232"/>
      <c r="D24" s="235"/>
      <c r="E24" s="142" t="s">
        <v>66</v>
      </c>
      <c r="F24" s="143">
        <v>0</v>
      </c>
      <c r="G24" s="143">
        <v>15000</v>
      </c>
      <c r="H24" s="143">
        <v>0</v>
      </c>
      <c r="I24" s="143">
        <f>SUM(F24:H24)</f>
        <v>15000</v>
      </c>
      <c r="K24" s="236"/>
      <c r="L24" s="238"/>
    </row>
    <row r="25" spans="1:12" ht="15.75" customHeight="1" thickBot="1" x14ac:dyDescent="0.4">
      <c r="A25" s="187">
        <v>3.1</v>
      </c>
      <c r="B25" s="190" t="s">
        <v>89</v>
      </c>
      <c r="C25" s="193" t="s">
        <v>123</v>
      </c>
      <c r="D25" s="208" t="s">
        <v>90</v>
      </c>
      <c r="E25" s="69" t="s">
        <v>65</v>
      </c>
      <c r="F25" s="71">
        <v>30000</v>
      </c>
      <c r="G25" s="71">
        <v>30000</v>
      </c>
      <c r="H25" s="71">
        <v>15000</v>
      </c>
      <c r="I25" s="71">
        <f>SUM(F25:H25)</f>
        <v>75000</v>
      </c>
      <c r="K25" s="236"/>
      <c r="L25" s="238"/>
    </row>
    <row r="26" spans="1:12" ht="15" thickBot="1" x14ac:dyDescent="0.4">
      <c r="A26" s="188"/>
      <c r="B26" s="191"/>
      <c r="C26" s="194"/>
      <c r="D26" s="209"/>
      <c r="E26" s="69" t="s">
        <v>81</v>
      </c>
      <c r="F26" s="71">
        <f>10000-F27</f>
        <v>768</v>
      </c>
      <c r="G26" s="71">
        <v>40000</v>
      </c>
      <c r="H26" s="71">
        <v>30434</v>
      </c>
      <c r="I26" s="120">
        <f>I27+H26</f>
        <v>90330</v>
      </c>
      <c r="K26" s="236"/>
      <c r="L26" s="238"/>
    </row>
    <row r="27" spans="1:12" ht="15" thickBot="1" x14ac:dyDescent="0.4">
      <c r="A27" s="189"/>
      <c r="B27" s="192"/>
      <c r="C27" s="195"/>
      <c r="D27" s="210"/>
      <c r="E27" s="69" t="s">
        <v>66</v>
      </c>
      <c r="F27" s="71">
        <v>9232</v>
      </c>
      <c r="G27" s="71">
        <v>50664</v>
      </c>
      <c r="H27" s="71">
        <v>0</v>
      </c>
      <c r="I27" s="71">
        <f>SUM(F27:H27)</f>
        <v>59896</v>
      </c>
      <c r="K27" s="236"/>
      <c r="L27" s="238"/>
    </row>
    <row r="28" spans="1:12" ht="15.75" customHeight="1" thickBot="1" x14ac:dyDescent="0.4">
      <c r="A28" s="199">
        <v>3.2</v>
      </c>
      <c r="B28" s="202" t="s">
        <v>112</v>
      </c>
      <c r="C28" s="205" t="s">
        <v>124</v>
      </c>
      <c r="D28" s="211" t="s">
        <v>129</v>
      </c>
      <c r="E28" s="30" t="s">
        <v>65</v>
      </c>
      <c r="F28" s="58">
        <v>10000</v>
      </c>
      <c r="G28" s="58">
        <v>20000</v>
      </c>
      <c r="H28" s="58">
        <v>15000</v>
      </c>
      <c r="I28" s="58">
        <f>SUM(F28:H28)</f>
        <v>45000</v>
      </c>
      <c r="K28" s="236"/>
      <c r="L28" s="238"/>
    </row>
    <row r="29" spans="1:12" ht="15" thickBot="1" x14ac:dyDescent="0.4">
      <c r="A29" s="200"/>
      <c r="B29" s="203"/>
      <c r="C29" s="206"/>
      <c r="D29" s="212"/>
      <c r="E29" s="30" t="s">
        <v>81</v>
      </c>
      <c r="F29" s="58">
        <v>10000</v>
      </c>
      <c r="G29" s="58">
        <v>20000</v>
      </c>
      <c r="H29" s="58">
        <v>33076</v>
      </c>
      <c r="I29" s="119">
        <f>I30+H29</f>
        <v>45000</v>
      </c>
      <c r="K29" s="236"/>
      <c r="L29" s="238"/>
    </row>
    <row r="30" spans="1:12" ht="15" thickBot="1" x14ac:dyDescent="0.4">
      <c r="A30" s="201"/>
      <c r="B30" s="204"/>
      <c r="C30" s="207"/>
      <c r="D30" s="213"/>
      <c r="E30" s="30" t="s">
        <v>66</v>
      </c>
      <c r="F30" s="58">
        <v>0</v>
      </c>
      <c r="G30" s="58">
        <v>6924</v>
      </c>
      <c r="H30" s="58">
        <v>5000</v>
      </c>
      <c r="I30" s="58">
        <f>SUM(F30:H30)</f>
        <v>11924</v>
      </c>
      <c r="K30" s="236"/>
      <c r="L30" s="238"/>
    </row>
    <row r="31" spans="1:12" ht="15.75" customHeight="1" thickBot="1" x14ac:dyDescent="0.4">
      <c r="A31" s="187">
        <v>4.0999999999999996</v>
      </c>
      <c r="B31" s="190" t="s">
        <v>113</v>
      </c>
      <c r="C31" s="193" t="s">
        <v>105</v>
      </c>
      <c r="D31" s="208" t="s">
        <v>130</v>
      </c>
      <c r="E31" s="69" t="s">
        <v>65</v>
      </c>
      <c r="F31" s="71">
        <v>0</v>
      </c>
      <c r="G31" s="71">
        <v>2500</v>
      </c>
      <c r="H31" s="71">
        <v>2500</v>
      </c>
      <c r="I31" s="71">
        <f>SUM(F31:H31)</f>
        <v>5000</v>
      </c>
      <c r="K31" s="236"/>
      <c r="L31" s="238"/>
    </row>
    <row r="32" spans="1:12" ht="15" thickBot="1" x14ac:dyDescent="0.4">
      <c r="A32" s="188"/>
      <c r="B32" s="191"/>
      <c r="C32" s="194"/>
      <c r="D32" s="209"/>
      <c r="E32" s="69" t="s">
        <v>81</v>
      </c>
      <c r="F32" s="71">
        <v>0</v>
      </c>
      <c r="G32" s="71">
        <v>0</v>
      </c>
      <c r="H32" s="71">
        <v>5000</v>
      </c>
      <c r="I32" s="71">
        <f>I33+H32</f>
        <v>5000</v>
      </c>
      <c r="K32" s="236"/>
      <c r="L32" s="238"/>
    </row>
    <row r="33" spans="1:12" ht="15" thickBot="1" x14ac:dyDescent="0.4">
      <c r="A33" s="189"/>
      <c r="B33" s="192"/>
      <c r="C33" s="195"/>
      <c r="D33" s="210"/>
      <c r="E33" s="69" t="s">
        <v>66</v>
      </c>
      <c r="F33" s="71">
        <v>0</v>
      </c>
      <c r="G33" s="71">
        <v>0</v>
      </c>
      <c r="H33" s="71">
        <v>0</v>
      </c>
      <c r="I33" s="71">
        <f>SUM(F33:H33)</f>
        <v>0</v>
      </c>
      <c r="K33" s="236"/>
      <c r="L33" s="238"/>
    </row>
    <row r="34" spans="1:12" ht="15.75" customHeight="1" thickBot="1" x14ac:dyDescent="0.4">
      <c r="A34" s="199">
        <v>4.2</v>
      </c>
      <c r="B34" s="202" t="s">
        <v>114</v>
      </c>
      <c r="C34" s="205" t="s">
        <v>125</v>
      </c>
      <c r="D34" s="211" t="s">
        <v>131</v>
      </c>
      <c r="E34" s="30" t="s">
        <v>65</v>
      </c>
      <c r="F34" s="58">
        <v>10000</v>
      </c>
      <c r="G34" s="58">
        <v>15000</v>
      </c>
      <c r="H34" s="58">
        <v>25000</v>
      </c>
      <c r="I34" s="58">
        <f>SUM(F34:H34)</f>
        <v>50000</v>
      </c>
      <c r="K34" s="236"/>
      <c r="L34" s="238"/>
    </row>
    <row r="35" spans="1:12" ht="15" thickBot="1" x14ac:dyDescent="0.4">
      <c r="A35" s="200"/>
      <c r="B35" s="203"/>
      <c r="C35" s="206"/>
      <c r="D35" s="212"/>
      <c r="E35" s="30" t="s">
        <v>81</v>
      </c>
      <c r="F35" s="58">
        <v>0</v>
      </c>
      <c r="G35" s="119">
        <f>15000-G36</f>
        <v>-7500</v>
      </c>
      <c r="H35" s="119">
        <v>40625</v>
      </c>
      <c r="I35" s="58">
        <f>I36+H35</f>
        <v>76250</v>
      </c>
      <c r="K35" s="236"/>
      <c r="L35" s="238"/>
    </row>
    <row r="36" spans="1:12" ht="15" thickBot="1" x14ac:dyDescent="0.4">
      <c r="A36" s="201"/>
      <c r="B36" s="204"/>
      <c r="C36" s="207"/>
      <c r="D36" s="213"/>
      <c r="E36" s="30" t="s">
        <v>66</v>
      </c>
      <c r="F36" s="58">
        <v>0</v>
      </c>
      <c r="G36" s="119">
        <f>'Expenditure Summary'!$G$9</f>
        <v>22500</v>
      </c>
      <c r="H36" s="58">
        <v>13125</v>
      </c>
      <c r="I36" s="58">
        <f>SUM(F36:H36)</f>
        <v>35625</v>
      </c>
      <c r="K36" s="236"/>
      <c r="L36" s="238"/>
    </row>
    <row r="37" spans="1:12" ht="15.75" customHeight="1" thickBot="1" x14ac:dyDescent="0.4">
      <c r="A37" s="187">
        <v>4.3</v>
      </c>
      <c r="B37" s="190" t="s">
        <v>115</v>
      </c>
      <c r="C37" s="193" t="s">
        <v>126</v>
      </c>
      <c r="D37" s="196" t="s">
        <v>132</v>
      </c>
      <c r="E37" s="69" t="s">
        <v>65</v>
      </c>
      <c r="F37" s="71">
        <v>0</v>
      </c>
      <c r="G37" s="71">
        <v>0</v>
      </c>
      <c r="H37" s="71">
        <v>20000</v>
      </c>
      <c r="I37" s="71">
        <f>SUM(F37:H37)</f>
        <v>20000</v>
      </c>
      <c r="K37" s="236"/>
      <c r="L37" s="237"/>
    </row>
    <row r="38" spans="1:12" ht="15" thickBot="1" x14ac:dyDescent="0.4">
      <c r="A38" s="188"/>
      <c r="B38" s="191"/>
      <c r="C38" s="194"/>
      <c r="D38" s="197"/>
      <c r="E38" s="69" t="s">
        <v>81</v>
      </c>
      <c r="F38" s="71">
        <v>0</v>
      </c>
      <c r="G38" s="71">
        <v>0</v>
      </c>
      <c r="H38" s="71">
        <v>20000</v>
      </c>
      <c r="I38" s="71">
        <f>I39+H38</f>
        <v>20000</v>
      </c>
      <c r="K38" s="236"/>
      <c r="L38" s="237"/>
    </row>
    <row r="39" spans="1:12" ht="15" thickBot="1" x14ac:dyDescent="0.4">
      <c r="A39" s="189"/>
      <c r="B39" s="192"/>
      <c r="C39" s="195"/>
      <c r="D39" s="198"/>
      <c r="E39" s="69" t="s">
        <v>66</v>
      </c>
      <c r="F39" s="71">
        <v>0</v>
      </c>
      <c r="G39" s="71">
        <v>0</v>
      </c>
      <c r="H39" s="71">
        <v>0</v>
      </c>
      <c r="I39" s="71">
        <f>SUM(F39:H39)</f>
        <v>0</v>
      </c>
      <c r="K39" s="236"/>
      <c r="L39" s="237"/>
    </row>
    <row r="40" spans="1:12" ht="15.75" customHeight="1" thickBot="1" x14ac:dyDescent="0.4">
      <c r="A40" s="199"/>
      <c r="B40" s="202" t="s">
        <v>106</v>
      </c>
      <c r="C40" s="205"/>
      <c r="D40" s="208" t="s">
        <v>106</v>
      </c>
      <c r="E40" s="30" t="s">
        <v>65</v>
      </c>
      <c r="F40" s="58">
        <v>0</v>
      </c>
      <c r="G40" s="58">
        <v>0</v>
      </c>
      <c r="H40" s="58">
        <v>10000</v>
      </c>
      <c r="I40" s="58">
        <f>SUM(F40:H40)</f>
        <v>10000</v>
      </c>
      <c r="K40" s="186"/>
    </row>
    <row r="41" spans="1:12" ht="15" thickBot="1" x14ac:dyDescent="0.4">
      <c r="A41" s="200"/>
      <c r="B41" s="203"/>
      <c r="C41" s="206"/>
      <c r="D41" s="209"/>
      <c r="E41" s="30" t="s">
        <v>81</v>
      </c>
      <c r="F41" s="58">
        <v>0</v>
      </c>
      <c r="G41" s="58">
        <v>0</v>
      </c>
      <c r="H41" s="58">
        <v>22000</v>
      </c>
      <c r="I41" s="58">
        <f>I42+H41</f>
        <v>22000</v>
      </c>
      <c r="K41" s="186"/>
    </row>
    <row r="42" spans="1:12" ht="15" thickBot="1" x14ac:dyDescent="0.4">
      <c r="A42" s="201"/>
      <c r="B42" s="204"/>
      <c r="C42" s="207"/>
      <c r="D42" s="210"/>
      <c r="E42" s="30" t="s">
        <v>66</v>
      </c>
      <c r="F42" s="58">
        <v>0</v>
      </c>
      <c r="G42" s="58">
        <v>0</v>
      </c>
      <c r="H42" s="58">
        <v>0</v>
      </c>
      <c r="I42" s="58">
        <f>SUM(F42:H42)</f>
        <v>0</v>
      </c>
      <c r="K42" s="186"/>
    </row>
    <row r="43" spans="1:12" ht="15.75" customHeight="1" thickBot="1" x14ac:dyDescent="0.4">
      <c r="A43" s="187"/>
      <c r="B43" s="190" t="s">
        <v>133</v>
      </c>
      <c r="C43" s="193"/>
      <c r="D43" s="196"/>
      <c r="E43" s="69" t="s">
        <v>65</v>
      </c>
      <c r="F43" s="71">
        <f>F4+F7+F10+F13+F16+F19+F22+F25+F28+F31+F34+F37+F40</f>
        <v>122000</v>
      </c>
      <c r="G43" s="71">
        <f t="shared" ref="G43:H43" si="0">G4+G7+G10+G13+G16+G19+G22+G25+G28+G31+G34+G37+G40</f>
        <v>251500</v>
      </c>
      <c r="H43" s="71">
        <f t="shared" si="0"/>
        <v>141500</v>
      </c>
      <c r="I43" s="71">
        <f>SUM(F43:H43)</f>
        <v>515000</v>
      </c>
      <c r="K43" s="118"/>
    </row>
    <row r="44" spans="1:12" ht="15" thickBot="1" x14ac:dyDescent="0.4">
      <c r="A44" s="188"/>
      <c r="B44" s="191"/>
      <c r="C44" s="194"/>
      <c r="D44" s="197"/>
      <c r="E44" s="69" t="s">
        <v>81</v>
      </c>
      <c r="F44" s="71">
        <f>F5+F8+F11+F14+F17+F20+F23+F26+F29+F32+F35+F38+F41</f>
        <v>30768</v>
      </c>
      <c r="G44" s="71">
        <f>G5+G8+G11+G14+G17+G20+G26+G29+G32+G35+G38+G41</f>
        <v>127500</v>
      </c>
      <c r="H44" s="71">
        <f>H5+H8+H11+H14+H17+H20+H23+H26+H29+H32+H35+H38+H41</f>
        <v>417971</v>
      </c>
      <c r="I44" s="120">
        <f>I45+H44</f>
        <v>630140</v>
      </c>
      <c r="J44" s="118"/>
      <c r="K44" s="118"/>
    </row>
    <row r="45" spans="1:12" ht="15" thickBot="1" x14ac:dyDescent="0.4">
      <c r="A45" s="189"/>
      <c r="B45" s="192"/>
      <c r="C45" s="195"/>
      <c r="D45" s="198"/>
      <c r="E45" s="69" t="s">
        <v>66</v>
      </c>
      <c r="F45" s="71">
        <f>F6+F9+F12+F15+F18+F21+F24+F27+F30+F33+F36+F39+F42</f>
        <v>11156</v>
      </c>
      <c r="G45" s="71">
        <f>G6+G9+G12+G15+G18+G21+G24+G27+G30+G33+G36+G39+G42</f>
        <v>129328</v>
      </c>
      <c r="H45" s="71">
        <f t="shared" ref="H45" si="1">H6+H9+H12+H15+H18+H21+H24+H27+H30+H33+H36+H39+H42</f>
        <v>71685</v>
      </c>
      <c r="I45" s="71">
        <f>SUM(F45:H45)</f>
        <v>212169</v>
      </c>
      <c r="K45" s="118"/>
    </row>
    <row r="46" spans="1:12" x14ac:dyDescent="0.35">
      <c r="A46" t="s">
        <v>84</v>
      </c>
    </row>
    <row r="52" spans="9:9" x14ac:dyDescent="0.35">
      <c r="I52" s="118"/>
    </row>
  </sheetData>
  <mergeCells count="82">
    <mergeCell ref="L31:L33"/>
    <mergeCell ref="K34:K36"/>
    <mergeCell ref="L34:L36"/>
    <mergeCell ref="K37:K39"/>
    <mergeCell ref="L37:L39"/>
    <mergeCell ref="L22:L24"/>
    <mergeCell ref="K25:K27"/>
    <mergeCell ref="L25:L27"/>
    <mergeCell ref="K28:K30"/>
    <mergeCell ref="L28:L30"/>
    <mergeCell ref="L13:L15"/>
    <mergeCell ref="K16:K18"/>
    <mergeCell ref="L16:L18"/>
    <mergeCell ref="K19:K21"/>
    <mergeCell ref="L19:L21"/>
    <mergeCell ref="L4:L6"/>
    <mergeCell ref="K7:K9"/>
    <mergeCell ref="L7:L9"/>
    <mergeCell ref="K10:K12"/>
    <mergeCell ref="L10:L12"/>
    <mergeCell ref="A43:A45"/>
    <mergeCell ref="B43:B45"/>
    <mergeCell ref="C43:C45"/>
    <mergeCell ref="D43:D45"/>
    <mergeCell ref="K4:K6"/>
    <mergeCell ref="K13:K15"/>
    <mergeCell ref="K22:K24"/>
    <mergeCell ref="K31:K33"/>
    <mergeCell ref="A28:A30"/>
    <mergeCell ref="B28:B30"/>
    <mergeCell ref="C28:C30"/>
    <mergeCell ref="D28:D30"/>
    <mergeCell ref="A34:A36"/>
    <mergeCell ref="B34:B36"/>
    <mergeCell ref="C34:C36"/>
    <mergeCell ref="D34:D36"/>
    <mergeCell ref="A22:A24"/>
    <mergeCell ref="B22:B24"/>
    <mergeCell ref="C22:C24"/>
    <mergeCell ref="D22:D24"/>
    <mergeCell ref="A25:A27"/>
    <mergeCell ref="B25:B27"/>
    <mergeCell ref="C25:C27"/>
    <mergeCell ref="D25:D27"/>
    <mergeCell ref="A16:A18"/>
    <mergeCell ref="B16:B18"/>
    <mergeCell ref="C16:C18"/>
    <mergeCell ref="D16:D18"/>
    <mergeCell ref="A19:A21"/>
    <mergeCell ref="B19:B21"/>
    <mergeCell ref="C19:C21"/>
    <mergeCell ref="D19:D21"/>
    <mergeCell ref="A1:F1"/>
    <mergeCell ref="A4:A6"/>
    <mergeCell ref="B4:B6"/>
    <mergeCell ref="C4:C6"/>
    <mergeCell ref="D4:D6"/>
    <mergeCell ref="A31:A33"/>
    <mergeCell ref="B31:B33"/>
    <mergeCell ref="C31:C33"/>
    <mergeCell ref="D31:D33"/>
    <mergeCell ref="A7:A9"/>
    <mergeCell ref="B7:B9"/>
    <mergeCell ref="C7:C9"/>
    <mergeCell ref="D7:D9"/>
    <mergeCell ref="A10:A12"/>
    <mergeCell ref="B10:B12"/>
    <mergeCell ref="C10:C12"/>
    <mergeCell ref="D10:D12"/>
    <mergeCell ref="A13:A15"/>
    <mergeCell ref="B13:B15"/>
    <mergeCell ref="C13:C15"/>
    <mergeCell ref="D13:D15"/>
    <mergeCell ref="K40:K42"/>
    <mergeCell ref="A37:A39"/>
    <mergeCell ref="B37:B39"/>
    <mergeCell ref="C37:C39"/>
    <mergeCell ref="D37:D39"/>
    <mergeCell ref="A40:A42"/>
    <mergeCell ref="B40:B42"/>
    <mergeCell ref="C40:C42"/>
    <mergeCell ref="D40:D42"/>
  </mergeCells>
  <pageMargins left="0.7" right="0.7" top="0.75" bottom="0.75" header="0.3" footer="0.3"/>
  <pageSetup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F56CE-03C0-46EE-9853-533EF62C268C}">
  <dimension ref="A1:I41"/>
  <sheetViews>
    <sheetView topLeftCell="A19" workbookViewId="0">
      <selection activeCell="H41" sqref="H41"/>
    </sheetView>
  </sheetViews>
  <sheetFormatPr defaultRowHeight="14.5" x14ac:dyDescent="0.35"/>
  <cols>
    <col min="1" max="1" width="10.54296875" bestFit="1" customWidth="1"/>
    <col min="2" max="2" width="39.7265625" customWidth="1"/>
    <col min="3" max="3" width="44.7265625" customWidth="1"/>
    <col min="4" max="4" width="15.26953125" bestFit="1" customWidth="1"/>
    <col min="5" max="5" width="10" bestFit="1" customWidth="1"/>
    <col min="6" max="7" width="10.7265625" customWidth="1"/>
    <col min="8" max="8" width="8.26953125" customWidth="1"/>
    <col min="9" max="9" width="10.7265625" customWidth="1"/>
  </cols>
  <sheetData>
    <row r="1" spans="1:9" ht="23.5" x14ac:dyDescent="0.55000000000000004">
      <c r="A1" s="149" t="s">
        <v>82</v>
      </c>
      <c r="B1" s="149"/>
      <c r="C1" s="149"/>
      <c r="D1" s="149"/>
      <c r="E1" s="149"/>
      <c r="F1" s="149"/>
    </row>
    <row r="2" spans="1:9" ht="15" thickBot="1" x14ac:dyDescent="0.4"/>
    <row r="3" spans="1:9" ht="15" thickBot="1" x14ac:dyDescent="0.4">
      <c r="A3" s="27" t="s">
        <v>63</v>
      </c>
      <c r="B3" s="28" t="s">
        <v>64</v>
      </c>
      <c r="C3" s="28" t="s">
        <v>79</v>
      </c>
      <c r="D3" s="28" t="s">
        <v>56</v>
      </c>
      <c r="E3" s="28"/>
      <c r="F3" s="28">
        <v>2023</v>
      </c>
      <c r="G3" s="28">
        <v>2024</v>
      </c>
      <c r="H3" s="28">
        <v>2025</v>
      </c>
      <c r="I3" s="29" t="s">
        <v>80</v>
      </c>
    </row>
    <row r="4" spans="1:9" ht="15" thickBot="1" x14ac:dyDescent="0.4">
      <c r="A4" s="220">
        <v>1.1000000000000001</v>
      </c>
      <c r="B4" s="221" t="s">
        <v>89</v>
      </c>
      <c r="C4" s="222" t="s">
        <v>220</v>
      </c>
      <c r="D4" s="223" t="s">
        <v>90</v>
      </c>
      <c r="E4" s="30" t="s">
        <v>65</v>
      </c>
      <c r="F4" s="31">
        <v>1</v>
      </c>
      <c r="G4" s="31">
        <v>0</v>
      </c>
      <c r="H4" s="31">
        <v>0</v>
      </c>
      <c r="I4" s="31">
        <f>SUM(F4:H4)</f>
        <v>1</v>
      </c>
    </row>
    <row r="5" spans="1:9" ht="15" thickBot="1" x14ac:dyDescent="0.4">
      <c r="A5" s="200"/>
      <c r="B5" s="203"/>
      <c r="C5" s="206"/>
      <c r="D5" s="212"/>
      <c r="E5" s="30" t="s">
        <v>81</v>
      </c>
      <c r="F5" s="31">
        <v>1</v>
      </c>
      <c r="G5" s="31">
        <v>0</v>
      </c>
      <c r="H5" s="31">
        <v>1</v>
      </c>
      <c r="I5" s="31">
        <f>I6+G5+H5</f>
        <v>1</v>
      </c>
    </row>
    <row r="6" spans="1:9" ht="15" thickBot="1" x14ac:dyDescent="0.4">
      <c r="A6" s="201"/>
      <c r="B6" s="204"/>
      <c r="C6" s="207"/>
      <c r="D6" s="213"/>
      <c r="E6" s="30" t="s">
        <v>66</v>
      </c>
      <c r="F6" s="31">
        <v>0</v>
      </c>
      <c r="G6" s="31">
        <v>0</v>
      </c>
      <c r="H6" s="31">
        <v>0</v>
      </c>
      <c r="I6" s="31">
        <f>SUM(F6:H6)</f>
        <v>0</v>
      </c>
    </row>
    <row r="7" spans="1:9" ht="15" thickBot="1" x14ac:dyDescent="0.4">
      <c r="A7" s="187">
        <v>1.2</v>
      </c>
      <c r="B7" s="190" t="s">
        <v>92</v>
      </c>
      <c r="C7" s="193" t="s">
        <v>117</v>
      </c>
      <c r="D7" s="208" t="s">
        <v>93</v>
      </c>
      <c r="E7" s="69" t="s">
        <v>65</v>
      </c>
      <c r="F7" s="70">
        <v>0</v>
      </c>
      <c r="G7" s="70">
        <v>1</v>
      </c>
      <c r="H7" s="70">
        <v>0</v>
      </c>
      <c r="I7" s="70">
        <f>SUM(F7:H7)</f>
        <v>1</v>
      </c>
    </row>
    <row r="8" spans="1:9" ht="15" thickBot="1" x14ac:dyDescent="0.4">
      <c r="A8" s="188"/>
      <c r="B8" s="191"/>
      <c r="C8" s="194"/>
      <c r="D8" s="209"/>
      <c r="E8" s="69" t="s">
        <v>81</v>
      </c>
      <c r="F8" s="70">
        <v>0</v>
      </c>
      <c r="G8" s="70">
        <v>0</v>
      </c>
      <c r="H8" s="70">
        <v>0</v>
      </c>
      <c r="I8" s="70">
        <f>I9+G8+H8</f>
        <v>2</v>
      </c>
    </row>
    <row r="9" spans="1:9" ht="15" thickBot="1" x14ac:dyDescent="0.4">
      <c r="A9" s="189"/>
      <c r="B9" s="192"/>
      <c r="C9" s="195"/>
      <c r="D9" s="210"/>
      <c r="E9" s="69" t="s">
        <v>66</v>
      </c>
      <c r="F9" s="70">
        <v>0</v>
      </c>
      <c r="G9" s="70">
        <v>1</v>
      </c>
      <c r="H9" s="70">
        <v>1</v>
      </c>
      <c r="I9" s="70">
        <f>SUM(F9:H9)</f>
        <v>2</v>
      </c>
    </row>
    <row r="10" spans="1:9" ht="15" thickBot="1" x14ac:dyDescent="0.4">
      <c r="A10" s="199">
        <v>1.3</v>
      </c>
      <c r="B10" s="202" t="s">
        <v>109</v>
      </c>
      <c r="C10" s="205" t="s">
        <v>118</v>
      </c>
      <c r="D10" s="211" t="s">
        <v>127</v>
      </c>
      <c r="E10" s="30" t="s">
        <v>65</v>
      </c>
      <c r="F10" s="31">
        <v>0</v>
      </c>
      <c r="G10" s="31">
        <v>1</v>
      </c>
      <c r="H10" s="31">
        <v>0</v>
      </c>
      <c r="I10" s="31">
        <f>SUM(F10:H10)</f>
        <v>1</v>
      </c>
    </row>
    <row r="11" spans="1:9" ht="15" thickBot="1" x14ac:dyDescent="0.4">
      <c r="A11" s="200"/>
      <c r="B11" s="203"/>
      <c r="C11" s="206"/>
      <c r="D11" s="212"/>
      <c r="E11" s="30" t="s">
        <v>81</v>
      </c>
      <c r="F11" s="31">
        <v>0</v>
      </c>
      <c r="G11" s="31">
        <v>0</v>
      </c>
      <c r="H11" s="31">
        <v>0</v>
      </c>
      <c r="I11" s="31">
        <f>I12+G11+H11</f>
        <v>1</v>
      </c>
    </row>
    <row r="12" spans="1:9" ht="15" thickBot="1" x14ac:dyDescent="0.4">
      <c r="A12" s="201"/>
      <c r="B12" s="204"/>
      <c r="C12" s="207"/>
      <c r="D12" s="213"/>
      <c r="E12" s="30" t="s">
        <v>66</v>
      </c>
      <c r="F12" s="31">
        <v>0</v>
      </c>
      <c r="G12" s="31">
        <v>0</v>
      </c>
      <c r="H12" s="31">
        <v>1</v>
      </c>
      <c r="I12" s="31">
        <f>SUM(F12:H12)</f>
        <v>1</v>
      </c>
    </row>
    <row r="13" spans="1:9" ht="15" thickBot="1" x14ac:dyDescent="0.4">
      <c r="A13" s="187">
        <v>1.4</v>
      </c>
      <c r="B13" s="190" t="s">
        <v>94</v>
      </c>
      <c r="C13" s="193" t="s">
        <v>119</v>
      </c>
      <c r="D13" s="208" t="s">
        <v>91</v>
      </c>
      <c r="E13" s="69" t="s">
        <v>65</v>
      </c>
      <c r="F13" s="70">
        <v>0</v>
      </c>
      <c r="G13" s="70">
        <v>0</v>
      </c>
      <c r="H13" s="70">
        <v>1</v>
      </c>
      <c r="I13" s="70">
        <f>SUM(F13:H13)</f>
        <v>1</v>
      </c>
    </row>
    <row r="14" spans="1:9" ht="15" thickBot="1" x14ac:dyDescent="0.4">
      <c r="A14" s="188"/>
      <c r="B14" s="191"/>
      <c r="C14" s="194"/>
      <c r="D14" s="209"/>
      <c r="E14" s="69" t="s">
        <v>81</v>
      </c>
      <c r="F14" s="70">
        <v>0</v>
      </c>
      <c r="G14" s="70">
        <v>0</v>
      </c>
      <c r="H14" s="70">
        <v>1</v>
      </c>
      <c r="I14" s="70">
        <f>I15+G14+H14</f>
        <v>1</v>
      </c>
    </row>
    <row r="15" spans="1:9" ht="15" thickBot="1" x14ac:dyDescent="0.4">
      <c r="A15" s="189"/>
      <c r="B15" s="192"/>
      <c r="C15" s="195"/>
      <c r="D15" s="210"/>
      <c r="E15" s="69" t="s">
        <v>66</v>
      </c>
      <c r="F15" s="70">
        <v>0</v>
      </c>
      <c r="G15" s="70">
        <v>0</v>
      </c>
      <c r="H15" s="70">
        <v>0</v>
      </c>
      <c r="I15" s="70">
        <f>SUM(F15:H15)</f>
        <v>0</v>
      </c>
    </row>
    <row r="16" spans="1:9" ht="15" thickBot="1" x14ac:dyDescent="0.4">
      <c r="A16" s="199">
        <v>2.1</v>
      </c>
      <c r="B16" s="202" t="s">
        <v>109</v>
      </c>
      <c r="C16" s="205" t="s">
        <v>120</v>
      </c>
      <c r="D16" s="211" t="s">
        <v>127</v>
      </c>
      <c r="E16" s="30" t="s">
        <v>65</v>
      </c>
      <c r="F16" s="31">
        <v>0</v>
      </c>
      <c r="G16" s="31">
        <v>1</v>
      </c>
      <c r="H16" s="31">
        <v>0</v>
      </c>
      <c r="I16" s="31">
        <f>SUM(F16:H16)</f>
        <v>1</v>
      </c>
    </row>
    <row r="17" spans="1:9" ht="15" thickBot="1" x14ac:dyDescent="0.4">
      <c r="A17" s="200"/>
      <c r="B17" s="203"/>
      <c r="C17" s="206"/>
      <c r="D17" s="212"/>
      <c r="E17" s="30" t="s">
        <v>81</v>
      </c>
      <c r="F17" s="31">
        <v>0</v>
      </c>
      <c r="G17" s="31">
        <v>0</v>
      </c>
      <c r="H17" s="31">
        <v>0</v>
      </c>
      <c r="I17" s="31">
        <f>I18+G17+H17</f>
        <v>1</v>
      </c>
    </row>
    <row r="18" spans="1:9" ht="15" thickBot="1" x14ac:dyDescent="0.4">
      <c r="A18" s="201"/>
      <c r="B18" s="204"/>
      <c r="C18" s="207"/>
      <c r="D18" s="213"/>
      <c r="E18" s="30" t="s">
        <v>66</v>
      </c>
      <c r="F18" s="31">
        <v>0</v>
      </c>
      <c r="G18" s="31">
        <v>1</v>
      </c>
      <c r="H18" s="31">
        <v>0</v>
      </c>
      <c r="I18" s="31">
        <f>SUM(F18:H18)</f>
        <v>1</v>
      </c>
    </row>
    <row r="19" spans="1:9" ht="15" thickBot="1" x14ac:dyDescent="0.4">
      <c r="A19" s="187">
        <v>2.2000000000000002</v>
      </c>
      <c r="B19" s="190" t="s">
        <v>110</v>
      </c>
      <c r="C19" s="193" t="s">
        <v>121</v>
      </c>
      <c r="D19" s="208" t="s">
        <v>127</v>
      </c>
      <c r="E19" s="69" t="s">
        <v>65</v>
      </c>
      <c r="F19" s="70">
        <v>0</v>
      </c>
      <c r="G19" s="70">
        <v>1</v>
      </c>
      <c r="H19" s="70">
        <v>0</v>
      </c>
      <c r="I19" s="70">
        <f>SUM(F19:H19)</f>
        <v>1</v>
      </c>
    </row>
    <row r="20" spans="1:9" ht="15" thickBot="1" x14ac:dyDescent="0.4">
      <c r="A20" s="188"/>
      <c r="B20" s="191"/>
      <c r="C20" s="194"/>
      <c r="D20" s="209"/>
      <c r="E20" s="69" t="s">
        <v>81</v>
      </c>
      <c r="F20" s="70">
        <v>0</v>
      </c>
      <c r="G20" s="70">
        <v>0</v>
      </c>
      <c r="H20" s="70">
        <v>1</v>
      </c>
      <c r="I20" s="70">
        <f>I21+G20+H20</f>
        <v>1</v>
      </c>
    </row>
    <row r="21" spans="1:9" ht="15" thickBot="1" x14ac:dyDescent="0.4">
      <c r="A21" s="189"/>
      <c r="B21" s="192"/>
      <c r="C21" s="195"/>
      <c r="D21" s="210"/>
      <c r="E21" s="69" t="s">
        <v>66</v>
      </c>
      <c r="F21" s="70">
        <v>0</v>
      </c>
      <c r="G21" s="70">
        <v>0</v>
      </c>
      <c r="H21" s="70">
        <v>0</v>
      </c>
      <c r="I21" s="70">
        <f>SUM(F21:H21)</f>
        <v>0</v>
      </c>
    </row>
    <row r="22" spans="1:9" ht="15" thickBot="1" x14ac:dyDescent="0.4">
      <c r="A22" s="199">
        <v>2.2999999999999998</v>
      </c>
      <c r="B22" s="202" t="s">
        <v>111</v>
      </c>
      <c r="C22" s="205" t="s">
        <v>122</v>
      </c>
      <c r="D22" s="211" t="s">
        <v>128</v>
      </c>
      <c r="E22" s="30" t="s">
        <v>65</v>
      </c>
      <c r="F22" s="31">
        <v>0</v>
      </c>
      <c r="G22" s="31">
        <v>0</v>
      </c>
      <c r="H22" s="31">
        <v>1</v>
      </c>
      <c r="I22" s="31">
        <f>SUM(F22:H22)</f>
        <v>1</v>
      </c>
    </row>
    <row r="23" spans="1:9" ht="15" thickBot="1" x14ac:dyDescent="0.4">
      <c r="A23" s="200"/>
      <c r="B23" s="203"/>
      <c r="C23" s="206"/>
      <c r="D23" s="212"/>
      <c r="E23" s="30" t="s">
        <v>81</v>
      </c>
      <c r="F23" s="31">
        <v>0</v>
      </c>
      <c r="G23" s="31">
        <v>0</v>
      </c>
      <c r="H23" s="31">
        <v>0</v>
      </c>
      <c r="I23" s="31">
        <f>I24+G23+H23</f>
        <v>1</v>
      </c>
    </row>
    <row r="24" spans="1:9" ht="15" thickBot="1" x14ac:dyDescent="0.4">
      <c r="A24" s="201"/>
      <c r="B24" s="204"/>
      <c r="C24" s="207"/>
      <c r="D24" s="213"/>
      <c r="E24" s="30" t="s">
        <v>66</v>
      </c>
      <c r="F24" s="31">
        <v>0</v>
      </c>
      <c r="G24" s="31">
        <v>1</v>
      </c>
      <c r="H24" s="31">
        <v>0</v>
      </c>
      <c r="I24" s="31">
        <f>SUM(F24:H24)</f>
        <v>1</v>
      </c>
    </row>
    <row r="25" spans="1:9" ht="15" thickBot="1" x14ac:dyDescent="0.4">
      <c r="A25" s="187">
        <v>3.1</v>
      </c>
      <c r="B25" s="190" t="s">
        <v>89</v>
      </c>
      <c r="C25" s="193" t="s">
        <v>123</v>
      </c>
      <c r="D25" s="208" t="s">
        <v>90</v>
      </c>
      <c r="E25" s="69" t="s">
        <v>65</v>
      </c>
      <c r="F25" s="131">
        <v>1</v>
      </c>
      <c r="G25" s="131">
        <v>1</v>
      </c>
      <c r="H25" s="131">
        <v>1</v>
      </c>
      <c r="I25" s="131">
        <f>SUM(F25:H25)</f>
        <v>3</v>
      </c>
    </row>
    <row r="26" spans="1:9" ht="15" thickBot="1" x14ac:dyDescent="0.4">
      <c r="A26" s="188"/>
      <c r="B26" s="191"/>
      <c r="C26" s="194"/>
      <c r="D26" s="209"/>
      <c r="E26" s="69" t="s">
        <v>81</v>
      </c>
      <c r="F26" s="70">
        <v>0</v>
      </c>
      <c r="G26" s="70">
        <v>0</v>
      </c>
      <c r="H26" s="70">
        <v>0</v>
      </c>
      <c r="I26" s="70">
        <f>I27+G26+H26</f>
        <v>3</v>
      </c>
    </row>
    <row r="27" spans="1:9" ht="15" thickBot="1" x14ac:dyDescent="0.4">
      <c r="A27" s="189"/>
      <c r="B27" s="192"/>
      <c r="C27" s="195"/>
      <c r="D27" s="210"/>
      <c r="E27" s="69" t="s">
        <v>66</v>
      </c>
      <c r="F27" s="70">
        <v>0</v>
      </c>
      <c r="G27" s="70">
        <v>1</v>
      </c>
      <c r="H27" s="70">
        <v>2</v>
      </c>
      <c r="I27" s="70">
        <f>SUM(F27:H27)</f>
        <v>3</v>
      </c>
    </row>
    <row r="28" spans="1:9" ht="15" thickBot="1" x14ac:dyDescent="0.4">
      <c r="A28" s="199">
        <v>3.2</v>
      </c>
      <c r="B28" s="202" t="s">
        <v>112</v>
      </c>
      <c r="C28" s="205" t="s">
        <v>124</v>
      </c>
      <c r="D28" s="211" t="s">
        <v>129</v>
      </c>
      <c r="E28" s="30" t="s">
        <v>65</v>
      </c>
      <c r="F28" s="31">
        <v>0</v>
      </c>
      <c r="G28" s="31">
        <v>2</v>
      </c>
      <c r="H28" s="31">
        <v>2</v>
      </c>
      <c r="I28" s="31">
        <f>SUM(F28:H28)</f>
        <v>4</v>
      </c>
    </row>
    <row r="29" spans="1:9" ht="15" thickBot="1" x14ac:dyDescent="0.4">
      <c r="A29" s="200"/>
      <c r="B29" s="203"/>
      <c r="C29" s="206"/>
      <c r="D29" s="212"/>
      <c r="E29" s="30" t="s">
        <v>81</v>
      </c>
      <c r="F29" s="31">
        <v>0</v>
      </c>
      <c r="G29" s="31">
        <v>0</v>
      </c>
      <c r="H29" s="31">
        <v>2</v>
      </c>
      <c r="I29" s="31">
        <f>I30+G29+H29</f>
        <v>4</v>
      </c>
    </row>
    <row r="30" spans="1:9" ht="15" thickBot="1" x14ac:dyDescent="0.4">
      <c r="A30" s="201"/>
      <c r="B30" s="204"/>
      <c r="C30" s="207"/>
      <c r="D30" s="213"/>
      <c r="E30" s="30" t="s">
        <v>66</v>
      </c>
      <c r="F30" s="31">
        <v>0</v>
      </c>
      <c r="G30" s="31">
        <v>2</v>
      </c>
      <c r="H30" s="31">
        <v>0</v>
      </c>
      <c r="I30" s="31">
        <f>SUM(F30:H30)</f>
        <v>2</v>
      </c>
    </row>
    <row r="31" spans="1:9" ht="15" thickBot="1" x14ac:dyDescent="0.4">
      <c r="A31" s="187">
        <v>4.0999999999999996</v>
      </c>
      <c r="B31" s="190" t="s">
        <v>113</v>
      </c>
      <c r="C31" s="193" t="s">
        <v>105</v>
      </c>
      <c r="D31" s="208" t="s">
        <v>130</v>
      </c>
      <c r="E31" s="69" t="s">
        <v>65</v>
      </c>
      <c r="F31" s="70">
        <v>0</v>
      </c>
      <c r="G31" s="70">
        <v>1</v>
      </c>
      <c r="H31" s="70">
        <v>1</v>
      </c>
      <c r="I31" s="70">
        <f>SUM(F31:H31)</f>
        <v>2</v>
      </c>
    </row>
    <row r="32" spans="1:9" ht="15" thickBot="1" x14ac:dyDescent="0.4">
      <c r="A32" s="188"/>
      <c r="B32" s="191"/>
      <c r="C32" s="194"/>
      <c r="D32" s="209"/>
      <c r="E32" s="69" t="s">
        <v>81</v>
      </c>
      <c r="F32" s="70">
        <v>0</v>
      </c>
      <c r="G32" s="70">
        <v>0</v>
      </c>
      <c r="H32" s="70">
        <v>1</v>
      </c>
      <c r="I32" s="70">
        <f>I33+G32+H32</f>
        <v>2</v>
      </c>
    </row>
    <row r="33" spans="1:9" ht="15" thickBot="1" x14ac:dyDescent="0.4">
      <c r="A33" s="189"/>
      <c r="B33" s="192"/>
      <c r="C33" s="195"/>
      <c r="D33" s="210"/>
      <c r="E33" s="69" t="s">
        <v>66</v>
      </c>
      <c r="F33" s="70">
        <v>0</v>
      </c>
      <c r="G33" s="70">
        <v>1</v>
      </c>
      <c r="H33" s="70">
        <v>0</v>
      </c>
      <c r="I33" s="70">
        <f>SUM(F33:H33)</f>
        <v>1</v>
      </c>
    </row>
    <row r="34" spans="1:9" ht="15" thickBot="1" x14ac:dyDescent="0.4">
      <c r="A34" s="199">
        <v>4.2</v>
      </c>
      <c r="B34" s="202" t="s">
        <v>114</v>
      </c>
      <c r="C34" s="205" t="s">
        <v>125</v>
      </c>
      <c r="D34" s="211" t="s">
        <v>131</v>
      </c>
      <c r="E34" s="30" t="s">
        <v>65</v>
      </c>
      <c r="F34" s="31">
        <v>1</v>
      </c>
      <c r="G34" s="31">
        <v>1</v>
      </c>
      <c r="H34" s="31">
        <v>1</v>
      </c>
      <c r="I34" s="31">
        <f>SUM(F34:H34)</f>
        <v>3</v>
      </c>
    </row>
    <row r="35" spans="1:9" ht="15" thickBot="1" x14ac:dyDescent="0.4">
      <c r="A35" s="200"/>
      <c r="B35" s="203"/>
      <c r="C35" s="206"/>
      <c r="D35" s="212"/>
      <c r="E35" s="30" t="s">
        <v>81</v>
      </c>
      <c r="F35" s="31">
        <v>1</v>
      </c>
      <c r="G35" s="31">
        <v>0</v>
      </c>
      <c r="H35" s="31">
        <v>1</v>
      </c>
      <c r="I35" s="121">
        <f>I36+G35+H35</f>
        <v>3</v>
      </c>
    </row>
    <row r="36" spans="1:9" ht="15" thickBot="1" x14ac:dyDescent="0.4">
      <c r="A36" s="201"/>
      <c r="B36" s="204"/>
      <c r="C36" s="207"/>
      <c r="D36" s="213"/>
      <c r="E36" s="30" t="s">
        <v>66</v>
      </c>
      <c r="F36" s="31">
        <v>1</v>
      </c>
      <c r="G36" s="31">
        <v>1</v>
      </c>
      <c r="H36" s="31">
        <v>0</v>
      </c>
      <c r="I36" s="31">
        <f>SUM(F36:H36)</f>
        <v>2</v>
      </c>
    </row>
    <row r="37" spans="1:9" ht="15" thickBot="1" x14ac:dyDescent="0.4">
      <c r="A37" s="187">
        <v>4.3</v>
      </c>
      <c r="B37" s="190" t="s">
        <v>115</v>
      </c>
      <c r="C37" s="193" t="s">
        <v>126</v>
      </c>
      <c r="D37" s="196" t="s">
        <v>132</v>
      </c>
      <c r="E37" s="69" t="s">
        <v>65</v>
      </c>
      <c r="F37" s="70">
        <v>0</v>
      </c>
      <c r="G37" s="70">
        <v>0</v>
      </c>
      <c r="H37" s="70">
        <v>1</v>
      </c>
      <c r="I37" s="70">
        <f>SUM(F37:H37)</f>
        <v>1</v>
      </c>
    </row>
    <row r="38" spans="1:9" ht="15" thickBot="1" x14ac:dyDescent="0.4">
      <c r="A38" s="188"/>
      <c r="B38" s="191"/>
      <c r="C38" s="194"/>
      <c r="D38" s="197"/>
      <c r="E38" s="69" t="s">
        <v>81</v>
      </c>
      <c r="F38" s="70">
        <v>0</v>
      </c>
      <c r="G38" s="70">
        <v>0</v>
      </c>
      <c r="H38" s="70">
        <v>1</v>
      </c>
      <c r="I38" s="70">
        <f>I39+G38+H38</f>
        <v>1</v>
      </c>
    </row>
    <row r="39" spans="1:9" ht="15" thickBot="1" x14ac:dyDescent="0.4">
      <c r="A39" s="189"/>
      <c r="B39" s="192"/>
      <c r="C39" s="195"/>
      <c r="D39" s="198"/>
      <c r="E39" s="69" t="s">
        <v>66</v>
      </c>
      <c r="F39" s="70">
        <v>0</v>
      </c>
      <c r="G39" s="70">
        <v>0</v>
      </c>
      <c r="H39" s="70">
        <v>0</v>
      </c>
      <c r="I39" s="70">
        <f>SUM(F39:H39)</f>
        <v>0</v>
      </c>
    </row>
    <row r="41" spans="1:9" x14ac:dyDescent="0.35">
      <c r="A41" t="s">
        <v>84</v>
      </c>
    </row>
  </sheetData>
  <mergeCells count="49">
    <mergeCell ref="A31:A33"/>
    <mergeCell ref="B31:B33"/>
    <mergeCell ref="C31:C33"/>
    <mergeCell ref="D31:D33"/>
    <mergeCell ref="B22:B24"/>
    <mergeCell ref="D22:D24"/>
    <mergeCell ref="A25:A27"/>
    <mergeCell ref="B25:B27"/>
    <mergeCell ref="D25:D27"/>
    <mergeCell ref="C25:C27"/>
    <mergeCell ref="A34:A36"/>
    <mergeCell ref="B34:B36"/>
    <mergeCell ref="C34:C36"/>
    <mergeCell ref="D34:D36"/>
    <mergeCell ref="C37:C39"/>
    <mergeCell ref="A1:F1"/>
    <mergeCell ref="D37:D39"/>
    <mergeCell ref="C7:C9"/>
    <mergeCell ref="C4:C6"/>
    <mergeCell ref="C13:C15"/>
    <mergeCell ref="C10:C12"/>
    <mergeCell ref="C16:C18"/>
    <mergeCell ref="C22:C24"/>
    <mergeCell ref="C28:C30"/>
    <mergeCell ref="C19:C21"/>
    <mergeCell ref="A28:A30"/>
    <mergeCell ref="B28:B30"/>
    <mergeCell ref="D28:D30"/>
    <mergeCell ref="A37:A39"/>
    <mergeCell ref="B37:B39"/>
    <mergeCell ref="A22:A24"/>
    <mergeCell ref="A19:A21"/>
    <mergeCell ref="B19:B21"/>
    <mergeCell ref="D19:D21"/>
    <mergeCell ref="A10:A12"/>
    <mergeCell ref="B10:B12"/>
    <mergeCell ref="A13:A15"/>
    <mergeCell ref="B13:B15"/>
    <mergeCell ref="D13:D15"/>
    <mergeCell ref="D10:D12"/>
    <mergeCell ref="A16:A18"/>
    <mergeCell ref="B16:B18"/>
    <mergeCell ref="A4:A6"/>
    <mergeCell ref="B4:B6"/>
    <mergeCell ref="A7:A9"/>
    <mergeCell ref="B7:B9"/>
    <mergeCell ref="D16:D18"/>
    <mergeCell ref="D7:D9"/>
    <mergeCell ref="D4:D6"/>
  </mergeCells>
  <pageMargins left="0.7" right="0.7" top="0.75" bottom="0.75" header="0.3" footer="0.3"/>
  <pageSetup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
  <sheetViews>
    <sheetView workbookViewId="0">
      <selection sqref="A1:J1"/>
    </sheetView>
  </sheetViews>
  <sheetFormatPr defaultRowHeight="14.5" x14ac:dyDescent="0.35"/>
  <cols>
    <col min="1" max="1" width="9.7265625" customWidth="1"/>
    <col min="2" max="2" width="19.54296875" customWidth="1"/>
    <col min="4" max="4" width="20.453125" customWidth="1"/>
    <col min="5" max="5" width="17.7265625" customWidth="1"/>
    <col min="6" max="6" width="34.26953125" style="123" customWidth="1"/>
    <col min="7" max="7" width="17.26953125" customWidth="1"/>
    <col min="8" max="8" width="16.7265625" customWidth="1"/>
    <col min="9" max="9" width="17.26953125" customWidth="1"/>
    <col min="10" max="10" width="15.453125" customWidth="1"/>
  </cols>
  <sheetData>
    <row r="1" spans="1:10" ht="23.5" x14ac:dyDescent="0.55000000000000004">
      <c r="A1" s="149" t="s">
        <v>96</v>
      </c>
      <c r="B1" s="149"/>
      <c r="C1" s="149"/>
      <c r="D1" s="149"/>
      <c r="E1" s="149"/>
      <c r="F1" s="149"/>
      <c r="G1" s="149"/>
      <c r="H1" s="149"/>
      <c r="I1" s="149"/>
      <c r="J1" s="149"/>
    </row>
    <row r="2" spans="1:10" ht="15" thickBot="1" x14ac:dyDescent="0.4"/>
    <row r="3" spans="1:10" ht="37.5" customHeight="1" thickBot="1" x14ac:dyDescent="0.4">
      <c r="A3" s="32" t="s">
        <v>9</v>
      </c>
      <c r="B3" s="33" t="s">
        <v>67</v>
      </c>
      <c r="C3" s="33" t="s">
        <v>68</v>
      </c>
      <c r="D3" s="33" t="s">
        <v>69</v>
      </c>
      <c r="E3" s="33" t="s">
        <v>70</v>
      </c>
      <c r="F3" s="124" t="s">
        <v>71</v>
      </c>
      <c r="G3" s="34" t="s">
        <v>13</v>
      </c>
      <c r="H3" s="34" t="s">
        <v>14</v>
      </c>
      <c r="I3" s="35" t="s">
        <v>15</v>
      </c>
      <c r="J3" s="36" t="s">
        <v>72</v>
      </c>
    </row>
    <row r="4" spans="1:10" ht="38" thickBot="1" x14ac:dyDescent="0.4">
      <c r="A4" s="37">
        <v>1</v>
      </c>
      <c r="B4" s="38" t="s">
        <v>165</v>
      </c>
      <c r="C4" s="39" t="s">
        <v>166</v>
      </c>
      <c r="D4" s="39" t="s">
        <v>172</v>
      </c>
      <c r="E4" s="38" t="s">
        <v>167</v>
      </c>
      <c r="F4" s="38" t="s">
        <v>183</v>
      </c>
      <c r="G4" s="112">
        <v>45270</v>
      </c>
      <c r="H4" s="39" t="s">
        <v>16</v>
      </c>
      <c r="I4" s="39" t="s">
        <v>169</v>
      </c>
      <c r="J4" s="38" t="s">
        <v>168</v>
      </c>
    </row>
    <row r="5" spans="1:10" ht="38" thickBot="1" x14ac:dyDescent="0.4">
      <c r="A5" s="40">
        <v>2</v>
      </c>
      <c r="B5" s="51" t="s">
        <v>170</v>
      </c>
      <c r="C5" s="41" t="s">
        <v>171</v>
      </c>
      <c r="D5" s="41" t="s">
        <v>173</v>
      </c>
      <c r="E5" s="51" t="s">
        <v>174</v>
      </c>
      <c r="F5" s="51" t="s">
        <v>184</v>
      </c>
      <c r="G5" s="113">
        <v>45261</v>
      </c>
      <c r="H5" s="113">
        <v>45444</v>
      </c>
      <c r="I5" s="41" t="s">
        <v>175</v>
      </c>
      <c r="J5" s="51" t="s">
        <v>176</v>
      </c>
    </row>
    <row r="6" spans="1:10" ht="25.5" thickBot="1" x14ac:dyDescent="0.4">
      <c r="A6" s="37">
        <v>3</v>
      </c>
      <c r="B6" s="38" t="s">
        <v>177</v>
      </c>
      <c r="C6" s="39" t="s">
        <v>171</v>
      </c>
      <c r="D6" s="39"/>
      <c r="E6" s="38" t="s">
        <v>179</v>
      </c>
      <c r="F6" s="38" t="s">
        <v>181</v>
      </c>
      <c r="G6" s="112">
        <v>45261</v>
      </c>
      <c r="H6" s="112">
        <v>45444</v>
      </c>
      <c r="I6" s="39" t="s">
        <v>175</v>
      </c>
      <c r="J6" s="38" t="s">
        <v>182</v>
      </c>
    </row>
    <row r="7" spans="1:10" ht="38" thickBot="1" x14ac:dyDescent="0.4">
      <c r="A7" s="40">
        <v>4</v>
      </c>
      <c r="B7" s="51" t="s">
        <v>178</v>
      </c>
      <c r="C7" s="41" t="s">
        <v>171</v>
      </c>
      <c r="D7" s="41"/>
      <c r="E7" s="51" t="s">
        <v>180</v>
      </c>
      <c r="F7" s="51" t="s">
        <v>216</v>
      </c>
      <c r="G7" s="113">
        <v>45261</v>
      </c>
      <c r="H7" s="113">
        <v>45636</v>
      </c>
      <c r="I7" s="41" t="s">
        <v>175</v>
      </c>
      <c r="J7" s="51" t="s">
        <v>194</v>
      </c>
    </row>
    <row r="8" spans="1:10" ht="38" thickBot="1" x14ac:dyDescent="0.4">
      <c r="A8" s="37">
        <v>5</v>
      </c>
      <c r="B8" s="38" t="s">
        <v>214</v>
      </c>
      <c r="C8" s="39" t="s">
        <v>221</v>
      </c>
      <c r="D8" s="39"/>
      <c r="E8" s="38" t="s">
        <v>217</v>
      </c>
      <c r="F8" s="38" t="s">
        <v>215</v>
      </c>
      <c r="G8" s="112">
        <v>45444</v>
      </c>
      <c r="H8" s="112">
        <v>45449</v>
      </c>
      <c r="I8" s="39" t="s">
        <v>222</v>
      </c>
      <c r="J8" s="38" t="s">
        <v>264</v>
      </c>
    </row>
    <row r="9" spans="1:10" ht="50.5" thickBot="1" x14ac:dyDescent="0.4">
      <c r="A9" s="134">
        <v>6</v>
      </c>
      <c r="B9" s="135" t="s">
        <v>265</v>
      </c>
      <c r="C9" s="136" t="s">
        <v>166</v>
      </c>
      <c r="D9" s="135"/>
      <c r="E9" s="138" t="s">
        <v>227</v>
      </c>
      <c r="F9" s="135" t="s">
        <v>266</v>
      </c>
      <c r="G9" s="113">
        <v>45444</v>
      </c>
      <c r="H9" s="113"/>
      <c r="I9" s="113" t="s">
        <v>222</v>
      </c>
      <c r="J9" s="135" t="s">
        <v>231</v>
      </c>
    </row>
    <row r="10" spans="1:10" ht="38" thickBot="1" x14ac:dyDescent="0.4">
      <c r="A10" s="139">
        <v>7</v>
      </c>
      <c r="B10" s="112" t="s">
        <v>267</v>
      </c>
      <c r="C10" s="112" t="s">
        <v>166</v>
      </c>
      <c r="D10" s="112" t="s">
        <v>223</v>
      </c>
      <c r="E10" s="112" t="s">
        <v>224</v>
      </c>
      <c r="F10" s="112" t="s">
        <v>225</v>
      </c>
      <c r="G10" s="112">
        <v>45505</v>
      </c>
      <c r="H10" s="112">
        <v>45687</v>
      </c>
      <c r="I10" s="39" t="s">
        <v>0</v>
      </c>
      <c r="J10" s="39" t="s">
        <v>226</v>
      </c>
    </row>
    <row r="11" spans="1:10" ht="76.5" customHeight="1" thickBot="1" x14ac:dyDescent="0.4">
      <c r="A11" s="40">
        <v>8</v>
      </c>
      <c r="B11" s="141" t="s">
        <v>229</v>
      </c>
      <c r="C11" s="113" t="s">
        <v>166</v>
      </c>
      <c r="D11" s="113" t="s">
        <v>172</v>
      </c>
      <c r="E11" s="140" t="s">
        <v>228</v>
      </c>
      <c r="F11" s="113" t="s">
        <v>225</v>
      </c>
      <c r="G11" s="113">
        <v>45444</v>
      </c>
      <c r="H11" s="113">
        <v>45838</v>
      </c>
      <c r="I11" s="113" t="s">
        <v>0</v>
      </c>
      <c r="J11" s="135" t="s">
        <v>230</v>
      </c>
    </row>
    <row r="12" spans="1:10" ht="38" thickBot="1" x14ac:dyDescent="0.4">
      <c r="A12" s="37">
        <v>9</v>
      </c>
      <c r="B12" s="137" t="s">
        <v>267</v>
      </c>
      <c r="C12" s="39" t="s">
        <v>171</v>
      </c>
      <c r="D12" s="39" t="s">
        <v>268</v>
      </c>
      <c r="E12" s="38" t="s">
        <v>269</v>
      </c>
      <c r="F12" s="39" t="s">
        <v>270</v>
      </c>
      <c r="G12" s="112">
        <v>45717</v>
      </c>
      <c r="H12" s="112"/>
      <c r="I12" s="112" t="s">
        <v>195</v>
      </c>
      <c r="J12" s="38"/>
    </row>
    <row r="13" spans="1:10" ht="50.5" thickBot="1" x14ac:dyDescent="0.4">
      <c r="A13" s="40">
        <v>10</v>
      </c>
      <c r="B13" s="141" t="s">
        <v>271</v>
      </c>
      <c r="C13" s="113" t="s">
        <v>273</v>
      </c>
      <c r="D13" s="113" t="s">
        <v>272</v>
      </c>
      <c r="E13" s="140" t="s">
        <v>274</v>
      </c>
      <c r="F13" s="140" t="s">
        <v>275</v>
      </c>
      <c r="G13" s="113">
        <v>45473</v>
      </c>
      <c r="H13" s="113"/>
      <c r="I13" s="113" t="s">
        <v>277</v>
      </c>
      <c r="J13" s="135" t="s">
        <v>276</v>
      </c>
    </row>
  </sheetData>
  <mergeCells count="1">
    <mergeCell ref="A1:J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4"/>
  <sheetViews>
    <sheetView tabSelected="1" workbookViewId="0">
      <selection activeCell="F7" sqref="F7"/>
    </sheetView>
  </sheetViews>
  <sheetFormatPr defaultRowHeight="14.5" x14ac:dyDescent="0.35"/>
  <cols>
    <col min="2" max="2" width="11.26953125" customWidth="1"/>
    <col min="3" max="3" width="22.7265625" customWidth="1"/>
    <col min="5" max="5" width="12.26953125" customWidth="1"/>
    <col min="6" max="6" width="29.7265625" customWidth="1"/>
    <col min="7" max="7" width="16.26953125" customWidth="1"/>
    <col min="8" max="8" width="39.453125" customWidth="1"/>
  </cols>
  <sheetData>
    <row r="1" spans="1:8" ht="23.5" x14ac:dyDescent="0.55000000000000004">
      <c r="A1" s="149" t="s">
        <v>97</v>
      </c>
      <c r="B1" s="149"/>
      <c r="C1" s="149"/>
      <c r="D1" s="149"/>
      <c r="E1" s="149"/>
      <c r="F1" s="149"/>
      <c r="G1" s="149"/>
      <c r="H1" s="149"/>
    </row>
    <row r="2" spans="1:8" ht="15" thickBot="1" x14ac:dyDescent="0.4"/>
    <row r="3" spans="1:8" ht="26.5" thickBot="1" x14ac:dyDescent="0.4">
      <c r="A3" s="42" t="s">
        <v>17</v>
      </c>
      <c r="B3" s="43" t="s">
        <v>18</v>
      </c>
      <c r="C3" s="43" t="s">
        <v>19</v>
      </c>
      <c r="D3" s="43" t="s">
        <v>73</v>
      </c>
      <c r="E3" s="43" t="s">
        <v>20</v>
      </c>
      <c r="F3" s="43" t="s">
        <v>21</v>
      </c>
      <c r="G3" s="43" t="s">
        <v>22</v>
      </c>
      <c r="H3" s="44" t="s">
        <v>23</v>
      </c>
    </row>
    <row r="4" spans="1:8" ht="38" thickBot="1" x14ac:dyDescent="0.4">
      <c r="A4" s="45"/>
      <c r="B4" s="38" t="s">
        <v>212</v>
      </c>
      <c r="C4" s="38" t="s">
        <v>211</v>
      </c>
      <c r="D4" s="39" t="s">
        <v>166</v>
      </c>
      <c r="E4" s="38"/>
      <c r="F4" s="38" t="s">
        <v>213</v>
      </c>
      <c r="G4" s="132">
        <v>45687</v>
      </c>
      <c r="H4" s="38"/>
    </row>
    <row r="5" spans="1:8" s="11" customFormat="1" ht="52.5" customHeight="1" thickBot="1" x14ac:dyDescent="0.4">
      <c r="A5" s="46"/>
      <c r="B5" s="51" t="s">
        <v>212</v>
      </c>
      <c r="C5" s="51" t="s">
        <v>232</v>
      </c>
      <c r="D5" s="52" t="s">
        <v>166</v>
      </c>
      <c r="E5" s="51"/>
      <c r="F5" s="51" t="s">
        <v>233</v>
      </c>
      <c r="G5" s="257">
        <v>45778</v>
      </c>
      <c r="H5" s="47" t="s">
        <v>278</v>
      </c>
    </row>
    <row r="6" spans="1:8" s="11" customFormat="1" ht="50.5" thickBot="1" x14ac:dyDescent="0.4">
      <c r="A6" s="48"/>
      <c r="B6" s="38" t="s">
        <v>212</v>
      </c>
      <c r="C6" s="38" t="s">
        <v>234</v>
      </c>
      <c r="D6" s="39" t="s">
        <v>166</v>
      </c>
      <c r="E6" s="49"/>
      <c r="F6" s="38" t="s">
        <v>279</v>
      </c>
      <c r="G6" s="49"/>
      <c r="H6" s="49"/>
    </row>
    <row r="7" spans="1:8" ht="15" thickBot="1" x14ac:dyDescent="0.4">
      <c r="A7" s="50"/>
      <c r="B7" s="51"/>
      <c r="C7" s="51"/>
      <c r="D7" s="52"/>
      <c r="E7" s="51"/>
      <c r="F7" s="51"/>
      <c r="G7" s="51"/>
      <c r="H7" s="51"/>
    </row>
    <row r="8" spans="1:8" ht="15" thickBot="1" x14ac:dyDescent="0.4">
      <c r="A8" s="45"/>
      <c r="B8" s="38"/>
      <c r="C8" s="38"/>
      <c r="D8" s="39"/>
      <c r="E8" s="38"/>
      <c r="F8" s="38"/>
      <c r="G8" s="38"/>
      <c r="H8" s="38"/>
    </row>
    <row r="9" spans="1:8" ht="15" thickBot="1" x14ac:dyDescent="0.4">
      <c r="A9" s="50"/>
      <c r="B9" s="51"/>
      <c r="C9" s="51"/>
      <c r="D9" s="52"/>
      <c r="E9" s="51"/>
      <c r="F9" s="51"/>
      <c r="G9" s="51"/>
      <c r="H9" s="51"/>
    </row>
    <row r="10" spans="1:8" ht="15" thickBot="1" x14ac:dyDescent="0.4">
      <c r="A10" s="45"/>
      <c r="B10" s="38"/>
      <c r="C10" s="38"/>
      <c r="D10" s="39"/>
      <c r="E10" s="38"/>
      <c r="F10" s="38"/>
      <c r="G10" s="38"/>
      <c r="H10" s="38"/>
    </row>
    <row r="11" spans="1:8" ht="15" thickBot="1" x14ac:dyDescent="0.4">
      <c r="A11" s="50"/>
      <c r="B11" s="51"/>
      <c r="C11" s="51"/>
      <c r="D11" s="52"/>
      <c r="E11" s="51"/>
      <c r="F11" s="51"/>
      <c r="G11" s="51"/>
      <c r="H11" s="51"/>
    </row>
    <row r="12" spans="1:8" ht="15" thickBot="1" x14ac:dyDescent="0.4">
      <c r="A12" s="45"/>
      <c r="B12" s="38"/>
      <c r="C12" s="38"/>
      <c r="D12" s="39"/>
      <c r="E12" s="38"/>
      <c r="F12" s="38"/>
      <c r="G12" s="38"/>
      <c r="H12" s="38"/>
    </row>
    <row r="13" spans="1:8" ht="15" thickBot="1" x14ac:dyDescent="0.4">
      <c r="A13" s="50"/>
      <c r="B13" s="51"/>
      <c r="C13" s="51"/>
      <c r="D13" s="52"/>
      <c r="E13" s="51"/>
      <c r="F13" s="51"/>
      <c r="G13" s="51"/>
      <c r="H13" s="51"/>
    </row>
    <row r="14" spans="1:8" ht="15" thickBot="1" x14ac:dyDescent="0.4">
      <c r="A14" s="45"/>
      <c r="B14" s="38"/>
      <c r="C14" s="38"/>
      <c r="D14" s="39"/>
      <c r="E14" s="38"/>
      <c r="F14" s="38"/>
      <c r="G14" s="38"/>
      <c r="H14" s="38"/>
    </row>
  </sheetData>
  <mergeCells count="1">
    <mergeCell ref="A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b81bcea-6b81-4192-a5a3-ea4812986b05">
      <Terms xmlns="http://schemas.microsoft.com/office/infopath/2007/PartnerControls"/>
    </lcf76f155ced4ddcb4097134ff3c332f>
    <TaxCatchAll xmlns="7221e25c-a01c-4b5b-8918-5ce4ba16495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0F316731BE94D49854A8B853CF775CB" ma:contentTypeVersion="14" ma:contentTypeDescription="Create a new document." ma:contentTypeScope="" ma:versionID="833cfe25821371fe214743c4677c5269">
  <xsd:schema xmlns:xsd="http://www.w3.org/2001/XMLSchema" xmlns:xs="http://www.w3.org/2001/XMLSchema" xmlns:p="http://schemas.microsoft.com/office/2006/metadata/properties" xmlns:ns2="2b81bcea-6b81-4192-a5a3-ea4812986b05" xmlns:ns3="7221e25c-a01c-4b5b-8918-5ce4ba164957" targetNamespace="http://schemas.microsoft.com/office/2006/metadata/properties" ma:root="true" ma:fieldsID="f38ef48e4a70d1342c7ba45c5784c06b" ns2:_="" ns3:_="">
    <xsd:import namespace="2b81bcea-6b81-4192-a5a3-ea4812986b05"/>
    <xsd:import namespace="7221e25c-a01c-4b5b-8918-5ce4ba164957"/>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1bcea-6b81-4192-a5a3-ea4812986b0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ae61f9b1-e23d-4f49-b3d7-56b991556c4b"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221e25c-a01c-4b5b-8918-5ce4ba16495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c42c405-ef81-4fe8-81e3-ea7970e82554}" ma:internalName="TaxCatchAll" ma:showField="CatchAllData" ma:web="7221e25c-a01c-4b5b-8918-5ce4ba16495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E14B42-9D0F-45D5-BBE9-357372F9BACE}">
  <ds:schemaRefs>
    <ds:schemaRef ds:uri="http://schemas.microsoft.com/office/2006/documentManagement/types"/>
    <ds:schemaRef ds:uri="http://www.w3.org/XML/1998/namespace"/>
    <ds:schemaRef ds:uri="http://purl.org/dc/dcmitype/"/>
    <ds:schemaRef ds:uri="7221e25c-a01c-4b5b-8918-5ce4ba164957"/>
    <ds:schemaRef ds:uri="http://purl.org/dc/elements/1.1/"/>
    <ds:schemaRef ds:uri="http://schemas.microsoft.com/office/infopath/2007/PartnerControls"/>
    <ds:schemaRef ds:uri="2b81bcea-6b81-4192-a5a3-ea4812986b05"/>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CBD9D2C-F3B5-4039-BC69-E00C0EFEB07F}">
  <ds:schemaRefs>
    <ds:schemaRef ds:uri="http://schemas.microsoft.com/sharepoint/v3/contenttype/forms"/>
  </ds:schemaRefs>
</ds:datastoreItem>
</file>

<file path=customXml/itemProps3.xml><?xml version="1.0" encoding="utf-8"?>
<ds:datastoreItem xmlns:ds="http://schemas.openxmlformats.org/officeDocument/2006/customXml" ds:itemID="{7318B2D6-B94B-4330-B915-32C01F8C9D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1bcea-6b81-4192-a5a3-ea4812986b05"/>
    <ds:schemaRef ds:uri="7221e25c-a01c-4b5b-8918-5ce4ba1649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Project Implementation Status</vt:lpstr>
      <vt:lpstr>Commitments</vt:lpstr>
      <vt:lpstr>Expenditure Summary</vt:lpstr>
      <vt:lpstr>Contractual Clause</vt:lpstr>
      <vt:lpstr>Outcome Indicators</vt:lpstr>
      <vt:lpstr>Output Indicators.Financial</vt:lpstr>
      <vt:lpstr>Output Indicators.Physical</vt:lpstr>
      <vt:lpstr>Risk Matrix </vt:lpstr>
      <vt:lpstr>Issues Log </vt:lpstr>
      <vt:lpstr>Change Log </vt:lpstr>
      <vt:lpstr>Lessons Learned </vt:lpstr>
      <vt:lpstr>Disbursement Projections</vt:lpstr>
      <vt:lpstr>Sheet1</vt:lpstr>
      <vt:lpstr>'Disbursement Projections'!_Toc194328552</vt:lpstr>
    </vt:vector>
  </TitlesOfParts>
  <Company>Inter-American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Test</dc:creator>
  <cp:lastModifiedBy>JEYASEELAN, Selvi</cp:lastModifiedBy>
  <cp:lastPrinted>2024-02-23T16:24:09Z</cp:lastPrinted>
  <dcterms:created xsi:type="dcterms:W3CDTF">2014-05-27T20:25:03Z</dcterms:created>
  <dcterms:modified xsi:type="dcterms:W3CDTF">2025-07-27T15:13:27Z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0x01010000F316731BE94D49854A8B853CF775CB</vt:lpwstr>
  </property>
  <property fmtid="{D5CDD505-2E9C-101B-9397-08002B2CF9AE}" pid="3" name="MediaServiceImageTags">
    <vt:lpwstr/>
  </property>
</Properties>
</file>