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vi\Sync\CARIBDATA admin\Reporting to IDB\Jun 2024\"/>
    </mc:Choice>
  </mc:AlternateContent>
  <xr:revisionPtr revIDLastSave="0" documentId="13_ncr:1_{4BAFA688-8533-4B00-8DDB-5BCE3352A8E3}" xr6:coauthVersionLast="47" xr6:coauthVersionMax="47" xr10:uidLastSave="{00000000-0000-0000-0000-000000000000}"/>
  <bookViews>
    <workbookView xWindow="380" yWindow="80" windowWidth="18520" windowHeight="5270" firstSheet="4" activeTab="6" xr2:uid="{ABE49F1B-16B3-4AD5-9564-AF3799007B4F}"/>
  </bookViews>
  <sheets>
    <sheet name="Project Implementation Status" sheetId="12" r:id="rId1"/>
    <sheet name="Commitments" sheetId="5" r:id="rId2"/>
    <sheet name="Expenditure Summary" sheetId="1" r:id="rId3"/>
    <sheet name="Contractual Clause" sheetId="13" r:id="rId4"/>
    <sheet name="Outcome Indicators" sheetId="14" r:id="rId5"/>
    <sheet name="Output Indicators.Financial" sheetId="17" r:id="rId6"/>
    <sheet name="Output Indicators.Physical" sheetId="15" r:id="rId7"/>
    <sheet name="Risk Matrix " sheetId="7" r:id="rId8"/>
    <sheet name="Issues Log " sheetId="8" r:id="rId9"/>
    <sheet name="Change Log " sheetId="9" r:id="rId10"/>
    <sheet name="Lessons Learned " sheetId="10" r:id="rId11"/>
    <sheet name="Disbursement Projections" sheetId="4" r:id="rId12"/>
  </sheets>
  <definedNames>
    <definedName name="_Toc194328552" localSheetId="11">'Disbursement Projections'!$A$1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7" l="1"/>
  <c r="H44" i="17"/>
  <c r="I5" i="17"/>
  <c r="F44" i="17"/>
  <c r="I29" i="17"/>
  <c r="I27" i="17"/>
  <c r="I26" i="17" s="1"/>
  <c r="I17" i="17"/>
  <c r="I11" i="17"/>
  <c r="I8" i="17"/>
  <c r="I25" i="15"/>
  <c r="I26" i="15"/>
  <c r="H5" i="5"/>
  <c r="H6" i="5"/>
  <c r="G26" i="17" l="1"/>
  <c r="G24" i="17"/>
  <c r="G45" i="17" s="1"/>
  <c r="I45" i="17" s="1"/>
  <c r="I44" i="17" s="1"/>
  <c r="G27" i="17"/>
  <c r="F27" i="17"/>
  <c r="G6" i="17"/>
  <c r="G5" i="17" s="1"/>
  <c r="F6" i="17"/>
  <c r="E5" i="1"/>
  <c r="D13" i="1" l="1"/>
  <c r="C13" i="1"/>
  <c r="F13" i="1"/>
  <c r="H5" i="4"/>
  <c r="G5" i="4"/>
  <c r="F5" i="4"/>
  <c r="E8" i="1" l="1"/>
  <c r="E13" i="1" s="1"/>
  <c r="G6" i="1" l="1"/>
  <c r="C5" i="1"/>
  <c r="G8" i="5"/>
  <c r="I38" i="15" l="1"/>
  <c r="I32" i="15"/>
  <c r="I29" i="15"/>
  <c r="I23" i="15"/>
  <c r="I20" i="15"/>
  <c r="I17" i="15"/>
  <c r="I14" i="15"/>
  <c r="I11" i="15"/>
  <c r="I8" i="15"/>
  <c r="I5" i="15"/>
  <c r="I6" i="15" l="1"/>
  <c r="H12" i="1" l="1"/>
  <c r="H10" i="1"/>
  <c r="H9" i="1"/>
  <c r="H7" i="1"/>
  <c r="H6" i="1"/>
  <c r="H13" i="1" s="1"/>
  <c r="H5" i="1"/>
  <c r="G12" i="1"/>
  <c r="G10" i="1"/>
  <c r="G9" i="1"/>
  <c r="G7" i="1"/>
  <c r="G5" i="1"/>
  <c r="F45" i="17" l="1"/>
  <c r="I5" i="5"/>
  <c r="I4" i="15"/>
  <c r="I6" i="4"/>
  <c r="I7" i="4"/>
  <c r="I5" i="4"/>
  <c r="D8" i="4"/>
  <c r="D13" i="4" s="1"/>
  <c r="D17" i="4" s="1"/>
  <c r="E8" i="4"/>
  <c r="F8" i="4"/>
  <c r="F13" i="4" s="1"/>
  <c r="F17" i="4" s="1"/>
  <c r="G8" i="4"/>
  <c r="G13" i="4" s="1"/>
  <c r="G17" i="4" s="1"/>
  <c r="H8" i="4"/>
  <c r="H13" i="4" s="1"/>
  <c r="H17" i="4" s="1"/>
  <c r="C8" i="4"/>
  <c r="C13" i="4" s="1"/>
  <c r="C17" i="4" s="1"/>
  <c r="E13" i="4" l="1"/>
  <c r="E17" i="4" s="1"/>
  <c r="I8" i="4"/>
  <c r="I13" i="4" s="1"/>
  <c r="G21" i="5" l="1"/>
  <c r="G43" i="17"/>
  <c r="H43" i="17"/>
  <c r="H45" i="17"/>
  <c r="F43" i="17"/>
  <c r="I42" i="17"/>
  <c r="I41" i="17" s="1"/>
  <c r="I40" i="17"/>
  <c r="I36" i="15"/>
  <c r="I35" i="15" s="1"/>
  <c r="I34" i="15"/>
  <c r="I33" i="15"/>
  <c r="I31" i="15"/>
  <c r="J18" i="14"/>
  <c r="J17" i="14"/>
  <c r="J15" i="14"/>
  <c r="J14" i="14"/>
  <c r="I43" i="17" l="1"/>
  <c r="C20" i="4"/>
  <c r="I18" i="4"/>
  <c r="I19" i="4"/>
  <c r="I17" i="4"/>
  <c r="H20" i="4"/>
  <c r="G20" i="4"/>
  <c r="I9" i="4"/>
  <c r="I10" i="4"/>
  <c r="I12" i="4"/>
  <c r="I11" i="4" s="1"/>
  <c r="I33" i="17"/>
  <c r="I32" i="17" s="1"/>
  <c r="I31" i="17"/>
  <c r="I36" i="17"/>
  <c r="I35" i="17" s="1"/>
  <c r="I34" i="17"/>
  <c r="I30" i="17"/>
  <c r="I28" i="17"/>
  <c r="I25" i="17"/>
  <c r="I24" i="17"/>
  <c r="I23" i="17" s="1"/>
  <c r="I22" i="17"/>
  <c r="I21" i="17"/>
  <c r="I20" i="17" s="1"/>
  <c r="I19" i="17"/>
  <c r="I18" i="17"/>
  <c r="I16" i="17"/>
  <c r="I15" i="17"/>
  <c r="I14" i="17" s="1"/>
  <c r="I13" i="17"/>
  <c r="I12" i="17"/>
  <c r="I10" i="17"/>
  <c r="I9" i="17"/>
  <c r="I7" i="17"/>
  <c r="I6" i="17"/>
  <c r="I4" i="17"/>
  <c r="I7" i="15"/>
  <c r="D11" i="1"/>
  <c r="E11" i="1"/>
  <c r="F11" i="1"/>
  <c r="F8" i="1" s="1"/>
  <c r="C11" i="1"/>
  <c r="I39" i="15"/>
  <c r="I37" i="15"/>
  <c r="I30" i="15"/>
  <c r="I28" i="15"/>
  <c r="I27" i="15"/>
  <c r="I24" i="15"/>
  <c r="I22" i="15"/>
  <c r="I21" i="15"/>
  <c r="I19" i="15"/>
  <c r="I18" i="15"/>
  <c r="I16" i="15"/>
  <c r="I15" i="15"/>
  <c r="I13" i="15"/>
  <c r="I12" i="15"/>
  <c r="I10" i="15"/>
  <c r="I9" i="15"/>
  <c r="C8" i="1" l="1"/>
  <c r="G11" i="1"/>
  <c r="D8" i="1"/>
  <c r="H11" i="1"/>
  <c r="H8" i="1" s="1"/>
  <c r="I37" i="17"/>
  <c r="I39" i="17"/>
  <c r="I38" i="17" s="1"/>
  <c r="H21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F20" i="4"/>
  <c r="E20" i="4"/>
  <c r="D20" i="4"/>
  <c r="I6" i="5"/>
  <c r="G8" i="1" l="1"/>
  <c r="I20" i="4"/>
  <c r="I21" i="5"/>
  <c r="G13" i="1" l="1"/>
</calcChain>
</file>

<file path=xl/sharedStrings.xml><?xml version="1.0" encoding="utf-8"?>
<sst xmlns="http://schemas.openxmlformats.org/spreadsheetml/2006/main" count="403" uniqueCount="237">
  <si>
    <t>IDB</t>
  </si>
  <si>
    <t>Total</t>
  </si>
  <si>
    <t>A. Non-Cash - Justification of Advance</t>
  </si>
  <si>
    <t>B. Cash - Advance of Funds</t>
  </si>
  <si>
    <t>Programme Total*</t>
  </si>
  <si>
    <t>*Programme totals for each month should also be reflected in the Breakdown According to Disbursement Type schedule</t>
  </si>
  <si>
    <t>C. Cash - Direct Payment to Supplier</t>
  </si>
  <si>
    <t xml:space="preserve">D. Cash - Reimbursement of Payments Made </t>
  </si>
  <si>
    <t>Cash Disb Total (B + C + D)</t>
  </si>
  <si>
    <t>Item</t>
  </si>
  <si>
    <t>Description</t>
  </si>
  <si>
    <t xml:space="preserve">Available Balance </t>
  </si>
  <si>
    <t>Totals</t>
  </si>
  <si>
    <t>Start date</t>
  </si>
  <si>
    <t xml:space="preserve"> End date</t>
  </si>
  <si>
    <t>Responsibility</t>
  </si>
  <si>
    <t>N/A</t>
  </si>
  <si>
    <t>Issue ref #</t>
  </si>
  <si>
    <t xml:space="preserve">Date of Issue </t>
  </si>
  <si>
    <t>Issue Description &amp; Project Impact</t>
  </si>
  <si>
    <t xml:space="preserve">Category </t>
  </si>
  <si>
    <t>Action required</t>
  </si>
  <si>
    <t xml:space="preserve">Date resolved </t>
  </si>
  <si>
    <t xml:space="preserve">Comments </t>
  </si>
  <si>
    <t>Change ref #</t>
  </si>
  <si>
    <t xml:space="preserve">Change Type </t>
  </si>
  <si>
    <t xml:space="preserve">Change Description </t>
  </si>
  <si>
    <t>Requested by</t>
  </si>
  <si>
    <t>Date Approved by IDB</t>
  </si>
  <si>
    <t>Ref #</t>
  </si>
  <si>
    <t>Category</t>
  </si>
  <si>
    <t>Period of Observation</t>
  </si>
  <si>
    <t>Impact</t>
  </si>
  <si>
    <t>Recommendation</t>
  </si>
  <si>
    <r>
      <t xml:space="preserve">Timing if Applicable </t>
    </r>
    <r>
      <rPr>
        <b/>
        <sz val="8"/>
        <color rgb="FFFFFFFF"/>
        <rFont val="Arial"/>
        <family val="2"/>
      </rPr>
      <t>(Recommendation)</t>
    </r>
  </si>
  <si>
    <t>Breakdown According to Disbursement Type:</t>
  </si>
  <si>
    <t>Date Submitted</t>
  </si>
  <si>
    <t>Final Evaluation</t>
  </si>
  <si>
    <t>Project Implementation Status</t>
  </si>
  <si>
    <t>Financial Status</t>
  </si>
  <si>
    <t>Status of Commitments charged to IDB Financing (US$)</t>
  </si>
  <si>
    <t>Procurement Activity</t>
  </si>
  <si>
    <t>PRISM No.</t>
  </si>
  <si>
    <t>Contract Signature Date</t>
  </si>
  <si>
    <t>Contract Start Date</t>
  </si>
  <si>
    <t>Contract End Date</t>
  </si>
  <si>
    <t>Payments</t>
  </si>
  <si>
    <t>WBS</t>
  </si>
  <si>
    <t>Project Expenditure Summary</t>
  </si>
  <si>
    <t>Contractual Obligations</t>
  </si>
  <si>
    <t>Expiration Date</t>
  </si>
  <si>
    <t>Revised Expiration Date</t>
  </si>
  <si>
    <t>Approval Date</t>
  </si>
  <si>
    <t>Status</t>
  </si>
  <si>
    <t>Contractual Clause</t>
  </si>
  <si>
    <t>Indicator Description</t>
  </si>
  <si>
    <t>Unit of Measure</t>
  </si>
  <si>
    <t>Baseline Amount</t>
  </si>
  <si>
    <t>Baseline Year</t>
  </si>
  <si>
    <t>Means of Verification</t>
  </si>
  <si>
    <t>P</t>
  </si>
  <si>
    <t>P(a)</t>
  </si>
  <si>
    <t>A</t>
  </si>
  <si>
    <t>Indicator #</t>
  </si>
  <si>
    <t>Output Name</t>
  </si>
  <si>
    <t>Original</t>
  </si>
  <si>
    <t>Actual</t>
  </si>
  <si>
    <t>Description of Risk</t>
  </si>
  <si>
    <t>Risk Level</t>
  </si>
  <si>
    <t>Type of Risk</t>
  </si>
  <si>
    <t>Risk Impact</t>
  </si>
  <si>
    <t>Mitigation Activity</t>
  </si>
  <si>
    <t>Indicator of completion of Activity</t>
  </si>
  <si>
    <t>Priority</t>
  </si>
  <si>
    <t>Date Approved by  CTO</t>
  </si>
  <si>
    <t xml:space="preserve">Lesson Learned (Problem/Success) </t>
  </si>
  <si>
    <t>INSTRUCTIONS: Indicate the overall and specific objectives of the programme from the programme Results Matrix</t>
  </si>
  <si>
    <t>Programme Objective</t>
  </si>
  <si>
    <t>Overall objective</t>
  </si>
  <si>
    <t>Output Description</t>
  </si>
  <si>
    <t>EOP</t>
  </si>
  <si>
    <t>Planned (a)</t>
  </si>
  <si>
    <t>Output Indicators - Physical</t>
  </si>
  <si>
    <t>Output Indicators - Financial</t>
  </si>
  <si>
    <t>*Planned (a) EOP = Planned (a) of Current and Subsequent Years + Actual EOP</t>
  </si>
  <si>
    <t>Comments</t>
  </si>
  <si>
    <t>Final Report</t>
  </si>
  <si>
    <t>Final Audited Financial Statements</t>
  </si>
  <si>
    <t>%</t>
  </si>
  <si>
    <t>Diagnostics and assessments completed</t>
  </si>
  <si>
    <t>Diagnostics (#)</t>
  </si>
  <si>
    <t>Strategies (#)</t>
  </si>
  <si>
    <t>Tools designed/strengthened</t>
  </si>
  <si>
    <t>Tools (#)</t>
  </si>
  <si>
    <t xml:space="preserve">Strategies designed </t>
  </si>
  <si>
    <t>Disbursement Projections</t>
  </si>
  <si>
    <t>Risk Matrix</t>
  </si>
  <si>
    <t>Issues Log</t>
  </si>
  <si>
    <t>Change Log</t>
  </si>
  <si>
    <t>Lessons Learnt</t>
  </si>
  <si>
    <t>Data Infrastructure and Roadmap for Data Resiliency</t>
  </si>
  <si>
    <t>Data Science Training and Knowledge Generation</t>
  </si>
  <si>
    <t>Data Guidelines and Policies</t>
  </si>
  <si>
    <t>Project Coordination, Communication, and Evaluation</t>
  </si>
  <si>
    <t>Consultants to support project coordination and communication</t>
  </si>
  <si>
    <t>Public Awareness Campaign and Marketing Activities</t>
  </si>
  <si>
    <t>Audit</t>
  </si>
  <si>
    <t>National Statistic Offices in the Caribbean  utilizing platform for sharing regional data</t>
  </si>
  <si>
    <t>#</t>
  </si>
  <si>
    <t>Data science tools applied by the four NSO beneficiaries</t>
  </si>
  <si>
    <t>Training workshops delivered</t>
  </si>
  <si>
    <t>Workshops organized</t>
  </si>
  <si>
    <t xml:space="preserve">Monographs developed </t>
  </si>
  <si>
    <t xml:space="preserve">Policy briefs completed </t>
  </si>
  <si>
    <t>Awareness raising campaigns designed/implemented</t>
  </si>
  <si>
    <t>Annual reports published</t>
  </si>
  <si>
    <t xml:space="preserve">Process evaluations conducted </t>
  </si>
  <si>
    <t>A systems analysis of the existing data infrastructure and capabilities within The UWI and the NSO beneficiaries of the project</t>
  </si>
  <si>
    <t>Existing infrastructure tool strengthened</t>
  </si>
  <si>
    <t>Training workshops and mentoring to guide NSOs</t>
  </si>
  <si>
    <t>Roadmap strategy for the regional network which will recommend expansion of data themes</t>
  </si>
  <si>
    <t>Preparation and delivery of 2 data handling courses</t>
  </si>
  <si>
    <t>Datathon designed and implemented</t>
  </si>
  <si>
    <t>The publication of a curated series of data stories on priority issues in climate change and health</t>
  </si>
  <si>
    <t>Gap analysis of data handling, data sharing, data privacy, data security, and open data policies</t>
  </si>
  <si>
    <t>At least 4 draft data policies and guidelines developed</t>
  </si>
  <si>
    <t>Annual reports on project progress</t>
  </si>
  <si>
    <t>Final project evaluation</t>
  </si>
  <si>
    <t>Workshops (#)</t>
  </si>
  <si>
    <t>Monographs (#)</t>
  </si>
  <si>
    <t>Briefs (#)</t>
  </si>
  <si>
    <t>Campaigns (#)</t>
  </si>
  <si>
    <t>Reports (#)</t>
  </si>
  <si>
    <t>Evaluation Final Report (#)</t>
  </si>
  <si>
    <t>Total Cost</t>
  </si>
  <si>
    <t>Data Audit Consultant</t>
  </si>
  <si>
    <t>Editing Services</t>
  </si>
  <si>
    <t>Dr. Selvi Jeyaseelan</t>
  </si>
  <si>
    <t>Jacqueline Campbell</t>
  </si>
  <si>
    <t>Pan American Health Organization</t>
  </si>
  <si>
    <t>Counterpart</t>
  </si>
  <si>
    <t>Component</t>
  </si>
  <si>
    <t>Semi-Annual Progress Report</t>
  </si>
  <si>
    <t>To improve the Caribbean's regional infrastructure for data sharing and data resilience.</t>
  </si>
  <si>
    <t>Consulting firm to implement Data Visualization and Data Sharing Infrastructure Tools</t>
  </si>
  <si>
    <t>Front-end support individual consultant</t>
  </si>
  <si>
    <t>Consulting firm to provide data analytics training</t>
  </si>
  <si>
    <t>Editing services</t>
  </si>
  <si>
    <t>Regional Data sharing conference</t>
  </si>
  <si>
    <t>Project assistant Individual Consultant</t>
  </si>
  <si>
    <t>Final Evaluation Individual Consultant</t>
  </si>
  <si>
    <t>Consultancy</t>
  </si>
  <si>
    <t>Consultant</t>
  </si>
  <si>
    <t>Components and Sub-components per Letter of Agreement</t>
  </si>
  <si>
    <t>14.a.i</t>
  </si>
  <si>
    <t>Final Disbursement</t>
  </si>
  <si>
    <t>Final Disbursement Clause.</t>
  </si>
  <si>
    <t>13.ii</t>
  </si>
  <si>
    <t>13.i- S1</t>
  </si>
  <si>
    <t>13.i- S2</t>
  </si>
  <si>
    <t>13.i- S3</t>
  </si>
  <si>
    <t>13.i- S4</t>
  </si>
  <si>
    <t>13.i- S5</t>
  </si>
  <si>
    <t>13.i- S6</t>
  </si>
  <si>
    <t>Individual Consultant to collate data and develop guidelines</t>
  </si>
  <si>
    <t>Contract Amount (USD)</t>
  </si>
  <si>
    <t>-</t>
  </si>
  <si>
    <t>UWI may find making payments in USD difficult</t>
  </si>
  <si>
    <t>High</t>
  </si>
  <si>
    <t>Firms and PAHO need to be paid in USD</t>
  </si>
  <si>
    <t>Payment of PAHO editorial fees</t>
  </si>
  <si>
    <t>IH</t>
  </si>
  <si>
    <t>Suitable candidate for project assistant may be hard to find</t>
  </si>
  <si>
    <t>Med</t>
  </si>
  <si>
    <t>Financial</t>
  </si>
  <si>
    <t>Human resources</t>
  </si>
  <si>
    <t>Delayed start of project assistant</t>
  </si>
  <si>
    <t>SJ</t>
  </si>
  <si>
    <t>Recruitment of project assistant</t>
  </si>
  <si>
    <t>Limited candidate firms for data story telling</t>
  </si>
  <si>
    <t>Limited candidate firms for infrastructure development</t>
  </si>
  <si>
    <t>Delayed start of component 2</t>
  </si>
  <si>
    <t>Delayed start of component 1</t>
  </si>
  <si>
    <t>Extend call for EOIs</t>
  </si>
  <si>
    <t>Signed contract with firm</t>
  </si>
  <si>
    <t>Discuss with bursary &amp; IDB. The meeting took place and PAHO have now been paid.</t>
  </si>
  <si>
    <t>Discuss possibility for split role - split role not possible</t>
  </si>
  <si>
    <t>Front End Support Consultant</t>
  </si>
  <si>
    <t>Ro-Ann Smith</t>
  </si>
  <si>
    <t>Angry Health</t>
  </si>
  <si>
    <t>BAA1464</t>
  </si>
  <si>
    <t xml:space="preserve">BAA1465 </t>
  </si>
  <si>
    <t>BAB0080</t>
  </si>
  <si>
    <t>BAA1476</t>
  </si>
  <si>
    <t>Project assistant</t>
  </si>
  <si>
    <t>Data stories training</t>
  </si>
  <si>
    <t>Signed contract with consultants</t>
  </si>
  <si>
    <t>Firm contracted June 2024</t>
  </si>
  <si>
    <t>Authors identified - papers under peer review</t>
  </si>
  <si>
    <t>Jul</t>
  </si>
  <si>
    <t>Aug</t>
  </si>
  <si>
    <t>Sep</t>
  </si>
  <si>
    <t>Oct</t>
  </si>
  <si>
    <t>Nov</t>
  </si>
  <si>
    <t>Dec</t>
  </si>
  <si>
    <t>Projected IDB Disbursement for next 6 months through to December 31, 2024</t>
  </si>
  <si>
    <t>UWI</t>
  </si>
  <si>
    <t>Budget update</t>
  </si>
  <si>
    <t>Change of outputs for Component 1</t>
  </si>
  <si>
    <t>Cumulative amount as at Dec 31, 2023</t>
  </si>
  <si>
    <t>Expenditure During Jan to June 2024</t>
  </si>
  <si>
    <t>Cumulative amount as at June 30, 2024</t>
  </si>
  <si>
    <t>Project assistant hired. Started June 1, 2024</t>
  </si>
  <si>
    <t>Fulfilled</t>
  </si>
  <si>
    <t>SAVE FOR JULY</t>
  </si>
  <si>
    <t>Establish accountable &amp; transparent process &amp; timelines for submission &amp; payment of invoices.</t>
  </si>
  <si>
    <t>Delayed payment of independent consultants</t>
  </si>
  <si>
    <t>01/24 - 09/24</t>
  </si>
  <si>
    <t>Consultant invoice processing</t>
  </si>
  <si>
    <t>Scope of training broader than planned</t>
  </si>
  <si>
    <t>4 NSOs meant extended scope of training includes more than just data stories training in Component2</t>
  </si>
  <si>
    <t>UWI team developing training packages as well</t>
  </si>
  <si>
    <t>Ensure that reporting recognises that meeting beneficiaries needs may require change in outputs</t>
  </si>
  <si>
    <t>03/24 - 09/24</t>
  </si>
  <si>
    <t>Unclear UWI process for invoice processing</t>
  </si>
  <si>
    <t>BAA1479</t>
  </si>
  <si>
    <t>Late payment of consultants</t>
  </si>
  <si>
    <t>Continuous</t>
  </si>
  <si>
    <t>Developed process (to be tested) for submission of invoices to ensure with Bursary by 6th of the month</t>
  </si>
  <si>
    <t>Process being tested - end of October will know if process works</t>
  </si>
  <si>
    <t>Misalignment of planned activities and NSO needs</t>
  </si>
  <si>
    <t>Additional needs can be addressed by project team - but this isn't reflected in the indicators tabs</t>
  </si>
  <si>
    <t>Due to changes in products available this activitiy is being  re-structured</t>
  </si>
  <si>
    <t>Contract signed 1/11/23 - Data collection infrastructure being maintained and updated. Review of data sharing platform is in progress.</t>
  </si>
  <si>
    <t>Legislative review protocol established and review being conducted</t>
  </si>
  <si>
    <t>Revamping Component 1 procurement plan</t>
  </si>
  <si>
    <t>Work may not be reflected in indicator matrices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</si>
</sst>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.0,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Cambria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rgb="FF00B050"/>
      <name val="Calibri"/>
      <family val="2"/>
      <scheme val="minor"/>
    </font>
    <font>
      <b/>
      <sz val="8"/>
      <color rgb="FFFFFFFF"/>
      <name val="Arial"/>
      <family val="2"/>
    </font>
    <font>
      <sz val="10"/>
      <color theme="1"/>
      <name val="Cambria"/>
      <family val="1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FFFFFF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Cambria"/>
      <family val="1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rgb="FFC5D9F1"/>
      </right>
      <top/>
      <bottom style="medium">
        <color rgb="FFC5D9F1"/>
      </bottom>
      <diagonal/>
    </border>
    <border>
      <left/>
      <right style="medium">
        <color rgb="FFC5D9F1"/>
      </right>
      <top/>
      <bottom style="medium">
        <color rgb="FFC5D9F1"/>
      </bottom>
      <diagonal/>
    </border>
    <border>
      <left/>
      <right style="medium">
        <color rgb="FF95B3D7"/>
      </right>
      <top/>
      <bottom/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rgb="FFC5D9F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hair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hair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medium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3" tint="0.39994506668294322"/>
      </left>
      <right/>
      <top style="medium">
        <color theme="3" tint="0.399914548173467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8" fillId="0" borderId="0" xfId="0" applyFont="1" applyAlignment="1">
      <alignment horizontal="left"/>
    </xf>
    <xf numFmtId="0" fontId="0" fillId="0" borderId="10" xfId="0" applyBorder="1"/>
    <xf numFmtId="0" fontId="0" fillId="0" borderId="13" xfId="0" applyBorder="1"/>
    <xf numFmtId="0" fontId="11" fillId="3" borderId="4" xfId="0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6" fillId="0" borderId="0" xfId="0" applyFont="1"/>
    <xf numFmtId="0" fontId="13" fillId="3" borderId="11" xfId="0" applyFont="1" applyFill="1" applyBorder="1"/>
    <xf numFmtId="0" fontId="0" fillId="5" borderId="0" xfId="0" applyFill="1"/>
    <xf numFmtId="0" fontId="19" fillId="0" borderId="0" xfId="0" applyFont="1"/>
    <xf numFmtId="0" fontId="14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0" fontId="10" fillId="0" borderId="24" xfId="0" applyFont="1" applyBorder="1" applyAlignment="1">
      <alignment horizontal="right" vertical="center" wrapText="1"/>
    </xf>
    <xf numFmtId="0" fontId="2" fillId="0" borderId="0" xfId="0" applyFont="1"/>
    <xf numFmtId="164" fontId="14" fillId="0" borderId="24" xfId="1" applyFont="1" applyBorder="1" applyAlignment="1">
      <alignment vertical="center" wrapText="1"/>
    </xf>
    <xf numFmtId="0" fontId="4" fillId="0" borderId="0" xfId="0" applyFont="1"/>
    <xf numFmtId="0" fontId="7" fillId="4" borderId="27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/>
    </xf>
    <xf numFmtId="0" fontId="7" fillId="4" borderId="28" xfId="0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0" fontId="23" fillId="6" borderId="26" xfId="0" applyFont="1" applyFill="1" applyBorder="1" applyAlignment="1">
      <alignment horizontal="right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28" xfId="0" applyFont="1" applyFill="1" applyBorder="1" applyAlignment="1">
      <alignment vertical="center"/>
    </xf>
    <xf numFmtId="0" fontId="24" fillId="4" borderId="20" xfId="0" applyFont="1" applyFill="1" applyBorder="1" applyAlignment="1">
      <alignment vertical="center" wrapText="1"/>
    </xf>
    <xf numFmtId="0" fontId="15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18" fillId="6" borderId="25" xfId="0" applyFont="1" applyFill="1" applyBorder="1" applyAlignment="1">
      <alignment vertical="top" wrapText="1"/>
    </xf>
    <xf numFmtId="0" fontId="26" fillId="6" borderId="26" xfId="0" applyFont="1" applyFill="1" applyBorder="1" applyAlignment="1">
      <alignment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vertical="center" wrapText="1"/>
    </xf>
    <xf numFmtId="0" fontId="26" fillId="6" borderId="31" xfId="0" applyFont="1" applyFill="1" applyBorder="1" applyAlignment="1">
      <alignment vertical="center" wrapText="1"/>
    </xf>
    <xf numFmtId="0" fontId="26" fillId="6" borderId="3" xfId="0" applyFont="1" applyFill="1" applyBorder="1" applyAlignment="1">
      <alignment vertical="center" wrapText="1"/>
    </xf>
    <xf numFmtId="0" fontId="6" fillId="6" borderId="31" xfId="0" applyFont="1" applyFill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164" fontId="23" fillId="6" borderId="26" xfId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vertical="center"/>
    </xf>
    <xf numFmtId="164" fontId="2" fillId="2" borderId="24" xfId="1" applyFont="1" applyFill="1" applyBorder="1" applyAlignment="1">
      <alignment vertical="center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15" fontId="14" fillId="0" borderId="33" xfId="0" applyNumberFormat="1" applyFont="1" applyBorder="1" applyAlignment="1">
      <alignment horizontal="center" vertical="center" wrapText="1"/>
    </xf>
    <xf numFmtId="164" fontId="14" fillId="0" borderId="33" xfId="1" applyFont="1" applyBorder="1" applyAlignment="1">
      <alignment vertical="center" wrapText="1"/>
    </xf>
    <xf numFmtId="0" fontId="14" fillId="6" borderId="33" xfId="0" applyFont="1" applyFill="1" applyBorder="1" applyAlignment="1">
      <alignment vertical="center" wrapText="1"/>
    </xf>
    <xf numFmtId="0" fontId="14" fillId="6" borderId="24" xfId="0" applyFont="1" applyFill="1" applyBorder="1" applyAlignment="1">
      <alignment vertical="center" wrapText="1"/>
    </xf>
    <xf numFmtId="16" fontId="0" fillId="0" borderId="0" xfId="0" applyNumberFormat="1"/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right" vertical="center"/>
    </xf>
    <xf numFmtId="164" fontId="23" fillId="0" borderId="26" xfId="1" applyFont="1" applyFill="1" applyBorder="1" applyAlignment="1">
      <alignment horizontal="right" vertical="center"/>
    </xf>
    <xf numFmtId="0" fontId="19" fillId="0" borderId="0" xfId="0" applyFont="1" applyAlignment="1">
      <alignment horizontal="left"/>
    </xf>
    <xf numFmtId="0" fontId="31" fillId="4" borderId="22" xfId="0" applyFont="1" applyFill="1" applyBorder="1" applyAlignment="1">
      <alignment vertical="center"/>
    </xf>
    <xf numFmtId="0" fontId="31" fillId="4" borderId="23" xfId="0" applyFont="1" applyFill="1" applyBorder="1" applyAlignment="1">
      <alignment vertical="center"/>
    </xf>
    <xf numFmtId="0" fontId="31" fillId="4" borderId="21" xfId="0" applyFont="1" applyFill="1" applyBorder="1" applyAlignment="1">
      <alignment vertical="center"/>
    </xf>
    <xf numFmtId="0" fontId="32" fillId="6" borderId="25" xfId="0" applyFont="1" applyFill="1" applyBorder="1" applyAlignment="1">
      <alignment horizontal="left" vertical="center"/>
    </xf>
    <xf numFmtId="0" fontId="32" fillId="6" borderId="26" xfId="0" applyFont="1" applyFill="1" applyBorder="1" applyAlignment="1">
      <alignment vertical="center"/>
    </xf>
    <xf numFmtId="15" fontId="32" fillId="6" borderId="26" xfId="0" applyNumberFormat="1" applyFont="1" applyFill="1" applyBorder="1" applyAlignment="1">
      <alignment horizontal="righ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vertical="center"/>
    </xf>
    <xf numFmtId="15" fontId="32" fillId="0" borderId="26" xfId="0" applyNumberFormat="1" applyFont="1" applyBorder="1" applyAlignment="1">
      <alignment horizontal="right" vertical="center"/>
    </xf>
    <xf numFmtId="0" fontId="14" fillId="3" borderId="33" xfId="0" applyFont="1" applyFill="1" applyBorder="1" applyAlignment="1">
      <alignment vertical="center" wrapText="1"/>
    </xf>
    <xf numFmtId="0" fontId="2" fillId="6" borderId="33" xfId="0" applyFont="1" applyFill="1" applyBorder="1" applyAlignment="1">
      <alignment wrapText="1"/>
    </xf>
    <xf numFmtId="164" fontId="2" fillId="6" borderId="33" xfId="1" applyFont="1" applyFill="1" applyBorder="1"/>
    <xf numFmtId="0" fontId="2" fillId="6" borderId="24" xfId="0" applyFont="1" applyFill="1" applyBorder="1"/>
    <xf numFmtId="0" fontId="2" fillId="6" borderId="24" xfId="0" applyFont="1" applyFill="1" applyBorder="1" applyAlignment="1">
      <alignment wrapText="1"/>
    </xf>
    <xf numFmtId="164" fontId="2" fillId="6" borderId="24" xfId="1" applyFont="1" applyFill="1" applyBorder="1"/>
    <xf numFmtId="0" fontId="8" fillId="6" borderId="1" xfId="0" applyFont="1" applyFill="1" applyBorder="1" applyAlignment="1">
      <alignment horizontal="right" vertical="center"/>
    </xf>
    <xf numFmtId="0" fontId="8" fillId="6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0" fontId="30" fillId="4" borderId="7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0" borderId="9" xfId="0" applyFont="1" applyBorder="1"/>
    <xf numFmtId="0" fontId="5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3" borderId="35" xfId="0" applyFont="1" applyFill="1" applyBorder="1"/>
    <xf numFmtId="0" fontId="6" fillId="0" borderId="10" xfId="0" applyFont="1" applyBorder="1" applyAlignment="1">
      <alignment vertical="center"/>
    </xf>
    <xf numFmtId="0" fontId="13" fillId="3" borderId="35" xfId="0" applyFont="1" applyFill="1" applyBorder="1"/>
    <xf numFmtId="0" fontId="14" fillId="6" borderId="3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33" fillId="0" borderId="0" xfId="0" applyFont="1"/>
    <xf numFmtId="0" fontId="3" fillId="0" borderId="24" xfId="0" applyFont="1" applyBorder="1"/>
    <xf numFmtId="0" fontId="3" fillId="0" borderId="24" xfId="0" applyFont="1" applyBorder="1" applyAlignment="1">
      <alignment wrapText="1"/>
    </xf>
    <xf numFmtId="164" fontId="3" fillId="0" borderId="24" xfId="1" applyFont="1" applyFill="1" applyBorder="1"/>
    <xf numFmtId="164" fontId="21" fillId="6" borderId="26" xfId="1" applyFont="1" applyFill="1" applyBorder="1" applyAlignment="1">
      <alignment vertical="center"/>
    </xf>
    <xf numFmtId="0" fontId="21" fillId="0" borderId="26" xfId="0" applyFont="1" applyBorder="1" applyAlignment="1">
      <alignment vertical="center"/>
    </xf>
    <xf numFmtId="164" fontId="21" fillId="0" borderId="26" xfId="1" applyFont="1" applyFill="1" applyBorder="1" applyAlignment="1">
      <alignment vertical="center"/>
    </xf>
    <xf numFmtId="0" fontId="20" fillId="0" borderId="9" xfId="0" applyFont="1" applyBorder="1" applyAlignment="1">
      <alignment vertical="center" wrapText="1"/>
    </xf>
    <xf numFmtId="14" fontId="6" fillId="6" borderId="26" xfId="0" applyNumberFormat="1" applyFont="1" applyFill="1" applyBorder="1" applyAlignment="1">
      <alignment horizontal="center" vertical="center" wrapText="1"/>
    </xf>
    <xf numFmtId="14" fontId="6" fillId="0" borderId="26" xfId="0" applyNumberFormat="1" applyFont="1" applyBorder="1" applyAlignment="1">
      <alignment horizontal="center" vertical="center"/>
    </xf>
    <xf numFmtId="164" fontId="8" fillId="6" borderId="5" xfId="1" applyFont="1" applyFill="1" applyBorder="1" applyAlignment="1">
      <alignment vertical="center"/>
    </xf>
    <xf numFmtId="164" fontId="6" fillId="0" borderId="5" xfId="1" applyFont="1" applyBorder="1" applyAlignment="1">
      <alignment vertical="center"/>
    </xf>
    <xf numFmtId="164" fontId="6" fillId="0" borderId="9" xfId="1" applyFont="1" applyBorder="1" applyAlignment="1">
      <alignment vertical="center"/>
    </xf>
    <xf numFmtId="164" fontId="0" fillId="0" borderId="12" xfId="0" applyNumberFormat="1" applyBorder="1"/>
    <xf numFmtId="164" fontId="0" fillId="0" borderId="0" xfId="0" applyNumberFormat="1"/>
    <xf numFmtId="164" fontId="18" fillId="6" borderId="26" xfId="1" applyFont="1" applyFill="1" applyBorder="1" applyAlignment="1">
      <alignment horizontal="right" vertical="center"/>
    </xf>
    <xf numFmtId="164" fontId="18" fillId="0" borderId="26" xfId="1" applyFont="1" applyFill="1" applyBorder="1" applyAlignment="1">
      <alignment horizontal="right" vertical="center"/>
    </xf>
    <xf numFmtId="0" fontId="18" fillId="6" borderId="26" xfId="0" applyFont="1" applyFill="1" applyBorder="1" applyAlignment="1">
      <alignment horizontal="right" vertical="center"/>
    </xf>
    <xf numFmtId="15" fontId="14" fillId="0" borderId="2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4" borderId="28" xfId="0" applyFont="1" applyFill="1" applyBorder="1" applyAlignment="1">
      <alignment horizontal="center" vertical="center" wrapText="1"/>
    </xf>
    <xf numFmtId="15" fontId="6" fillId="6" borderId="26" xfId="0" applyNumberFormat="1" applyFont="1" applyFill="1" applyBorder="1" applyAlignment="1">
      <alignment vertical="center" wrapText="1"/>
    </xf>
    <xf numFmtId="15" fontId="6" fillId="0" borderId="26" xfId="0" applyNumberFormat="1" applyFont="1" applyBorder="1" applyAlignment="1">
      <alignment vertical="center" wrapText="1"/>
    </xf>
    <xf numFmtId="15" fontId="32" fillId="6" borderId="26" xfId="0" applyNumberFormat="1" applyFont="1" applyFill="1" applyBorder="1" applyAlignment="1">
      <alignment vertical="center"/>
    </xf>
    <xf numFmtId="164" fontId="14" fillId="0" borderId="33" xfId="1" applyFont="1" applyFill="1" applyBorder="1" applyAlignment="1">
      <alignment vertical="center" wrapText="1"/>
    </xf>
    <xf numFmtId="164" fontId="14" fillId="0" borderId="24" xfId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5" fontId="6" fillId="6" borderId="26" xfId="0" applyNumberFormat="1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right" vertical="center"/>
    </xf>
    <xf numFmtId="14" fontId="6" fillId="6" borderId="26" xfId="0" applyNumberFormat="1" applyFont="1" applyFill="1" applyBorder="1" applyAlignment="1">
      <alignment vertical="center" wrapText="1"/>
    </xf>
    <xf numFmtId="0" fontId="19" fillId="0" borderId="0" xfId="0" applyFont="1" applyAlignment="1">
      <alignment horizontal="left"/>
    </xf>
    <xf numFmtId="0" fontId="30" fillId="4" borderId="34" xfId="0" applyFont="1" applyFill="1" applyBorder="1" applyAlignment="1">
      <alignment horizontal="center" vertical="top" wrapText="1"/>
    </xf>
    <xf numFmtId="0" fontId="21" fillId="6" borderId="29" xfId="0" applyFont="1" applyFill="1" applyBorder="1" applyAlignment="1">
      <alignment vertical="center" wrapText="1"/>
    </xf>
    <xf numFmtId="0" fontId="21" fillId="6" borderId="30" xfId="0" applyFont="1" applyFill="1" applyBorder="1" applyAlignment="1">
      <alignment vertical="center" wrapText="1"/>
    </xf>
    <xf numFmtId="0" fontId="21" fillId="6" borderId="25" xfId="0" applyFont="1" applyFill="1" applyBorder="1" applyAlignment="1">
      <alignment vertical="center" wrapText="1"/>
    </xf>
    <xf numFmtId="0" fontId="6" fillId="6" borderId="29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2" fontId="21" fillId="6" borderId="29" xfId="0" applyNumberFormat="1" applyFont="1" applyFill="1" applyBorder="1" applyAlignment="1">
      <alignment horizontal="center" vertical="center"/>
    </xf>
    <xf numFmtId="2" fontId="21" fillId="6" borderId="30" xfId="0" applyNumberFormat="1" applyFont="1" applyFill="1" applyBorder="1" applyAlignment="1">
      <alignment horizontal="center" vertical="center"/>
    </xf>
    <xf numFmtId="2" fontId="21" fillId="6" borderId="25" xfId="0" applyNumberFormat="1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7" fillId="4" borderId="16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8" fillId="6" borderId="32" xfId="0" applyFont="1" applyFill="1" applyBorder="1" applyAlignment="1">
      <alignment horizontal="left" vertical="center" wrapText="1"/>
    </xf>
    <xf numFmtId="0" fontId="28" fillId="6" borderId="0" xfId="0" applyFont="1" applyFill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2" fontId="21" fillId="0" borderId="29" xfId="0" applyNumberFormat="1" applyFont="1" applyBorder="1" applyAlignment="1">
      <alignment horizontal="center" vertical="center"/>
    </xf>
    <xf numFmtId="2" fontId="21" fillId="0" borderId="30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/>
    </xf>
    <xf numFmtId="0" fontId="22" fillId="6" borderId="30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3" fillId="6" borderId="31" xfId="0" applyFont="1" applyFill="1" applyBorder="1" applyAlignment="1">
      <alignment vertical="center"/>
    </xf>
    <xf numFmtId="0" fontId="23" fillId="6" borderId="30" xfId="0" applyFont="1" applyFill="1" applyBorder="1" applyAlignment="1">
      <alignment vertical="center"/>
    </xf>
    <xf numFmtId="0" fontId="23" fillId="6" borderId="25" xfId="0" applyFont="1" applyFill="1" applyBorder="1" applyAlignment="1">
      <alignment vertical="center"/>
    </xf>
    <xf numFmtId="0" fontId="23" fillId="6" borderId="31" xfId="0" applyFont="1" applyFill="1" applyBorder="1" applyAlignment="1">
      <alignment horizontal="left" vertical="center" wrapText="1"/>
    </xf>
    <xf numFmtId="0" fontId="23" fillId="6" borderId="30" xfId="0" applyFont="1" applyFill="1" applyBorder="1" applyAlignment="1">
      <alignment horizontal="left" vertical="center" wrapText="1"/>
    </xf>
    <xf numFmtId="0" fontId="23" fillId="6" borderId="25" xfId="0" applyFont="1" applyFill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31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1" xfId="0" applyFont="1" applyBorder="1" applyAlignment="1">
      <alignment horizontal="left"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5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vertical="center"/>
    </xf>
    <xf numFmtId="0" fontId="23" fillId="5" borderId="30" xfId="0" applyFont="1" applyFill="1" applyBorder="1" applyAlignment="1">
      <alignment vertical="center"/>
    </xf>
    <xf numFmtId="0" fontId="23" fillId="5" borderId="25" xfId="0" applyFont="1" applyFill="1" applyBorder="1" applyAlignment="1">
      <alignment vertical="center"/>
    </xf>
    <xf numFmtId="0" fontId="23" fillId="5" borderId="31" xfId="0" applyFont="1" applyFill="1" applyBorder="1" applyAlignment="1">
      <alignment horizontal="left" vertical="center" wrapText="1"/>
    </xf>
    <xf numFmtId="0" fontId="23" fillId="5" borderId="30" xfId="0" applyFont="1" applyFill="1" applyBorder="1" applyAlignment="1">
      <alignment horizontal="left" vertical="center" wrapText="1"/>
    </xf>
    <xf numFmtId="0" fontId="23" fillId="5" borderId="25" xfId="0" applyFont="1" applyFill="1" applyBorder="1" applyAlignment="1">
      <alignment horizontal="left" vertical="center" wrapText="1"/>
    </xf>
    <xf numFmtId="0" fontId="22" fillId="6" borderId="29" xfId="0" applyFont="1" applyFill="1" applyBorder="1" applyAlignment="1">
      <alignment horizontal="center" vertical="center"/>
    </xf>
    <xf numFmtId="0" fontId="23" fillId="6" borderId="29" xfId="0" applyFont="1" applyFill="1" applyBorder="1" applyAlignment="1">
      <alignment vertical="center"/>
    </xf>
    <xf numFmtId="0" fontId="23" fillId="6" borderId="29" xfId="0" applyFont="1" applyFill="1" applyBorder="1" applyAlignment="1">
      <alignment horizontal="left" vertical="center" wrapText="1"/>
    </xf>
    <xf numFmtId="0" fontId="23" fillId="6" borderId="29" xfId="0" applyFont="1" applyFill="1" applyBorder="1" applyAlignment="1">
      <alignment horizontal="center" vertical="center"/>
    </xf>
    <xf numFmtId="165" fontId="10" fillId="0" borderId="12" xfId="0" applyNumberFormat="1" applyFont="1" applyBorder="1" applyAlignment="1">
      <alignment horizontal="left" wrapText="1"/>
    </xf>
    <xf numFmtId="165" fontId="10" fillId="0" borderId="13" xfId="0" applyNumberFormat="1" applyFont="1" applyBorder="1" applyAlignment="1">
      <alignment horizontal="left" wrapText="1"/>
    </xf>
    <xf numFmtId="165" fontId="8" fillId="3" borderId="17" xfId="0" applyNumberFormat="1" applyFont="1" applyFill="1" applyBorder="1" applyAlignment="1">
      <alignment horizontal="right" wrapText="1"/>
    </xf>
    <xf numFmtId="165" fontId="8" fillId="3" borderId="18" xfId="0" applyNumberFormat="1" applyFont="1" applyFill="1" applyBorder="1" applyAlignment="1">
      <alignment horizontal="right" wrapText="1"/>
    </xf>
    <xf numFmtId="165" fontId="10" fillId="0" borderId="14" xfId="0" applyNumberFormat="1" applyFont="1" applyBorder="1" applyAlignment="1">
      <alignment horizontal="left" wrapText="1"/>
    </xf>
    <xf numFmtId="165" fontId="10" fillId="0" borderId="15" xfId="0" applyNumberFormat="1" applyFont="1" applyBorder="1" applyAlignment="1">
      <alignment horizontal="left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right" vertical="center"/>
    </xf>
    <xf numFmtId="0" fontId="30" fillId="4" borderId="8" xfId="0" applyFont="1" applyFill="1" applyBorder="1" applyAlignment="1">
      <alignment horizontal="right" vertical="center"/>
    </xf>
    <xf numFmtId="0" fontId="30" fillId="4" borderId="4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F81BD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9A0B-8C68-463F-9D06-9E0AA438DFEF}">
  <dimension ref="A1:C20"/>
  <sheetViews>
    <sheetView topLeftCell="A2" zoomScale="90" zoomScaleNormal="90" workbookViewId="0">
      <selection activeCell="C19" sqref="C19"/>
    </sheetView>
  </sheetViews>
  <sheetFormatPr defaultRowHeight="14.5" x14ac:dyDescent="0.35"/>
  <cols>
    <col min="1" max="1" width="11.453125" bestFit="1" customWidth="1"/>
    <col min="2" max="2" width="62.7265625" customWidth="1"/>
    <col min="3" max="3" width="50.7265625" customWidth="1"/>
  </cols>
  <sheetData>
    <row r="1" spans="1:3" ht="23.5" x14ac:dyDescent="0.55000000000000004">
      <c r="A1" s="137" t="s">
        <v>38</v>
      </c>
      <c r="B1" s="137"/>
      <c r="C1" s="137"/>
    </row>
    <row r="5" spans="1:3" x14ac:dyDescent="0.35">
      <c r="A5" s="64" t="s">
        <v>141</v>
      </c>
      <c r="B5" s="64" t="s">
        <v>151</v>
      </c>
      <c r="C5" s="64" t="s">
        <v>85</v>
      </c>
    </row>
    <row r="6" spans="1:3" ht="15" thickBot="1" x14ac:dyDescent="0.4">
      <c r="A6" s="105">
        <v>1</v>
      </c>
      <c r="B6" s="85" t="s">
        <v>100</v>
      </c>
      <c r="C6" s="69"/>
    </row>
    <row r="7" spans="1:3" ht="25.5" thickBot="1" x14ac:dyDescent="0.4">
      <c r="A7" s="16"/>
      <c r="B7" s="15" t="s">
        <v>144</v>
      </c>
      <c r="C7" s="15" t="s">
        <v>232</v>
      </c>
    </row>
    <row r="8" spans="1:3" ht="38" thickBot="1" x14ac:dyDescent="0.4">
      <c r="A8" s="16"/>
      <c r="B8" s="15" t="s">
        <v>145</v>
      </c>
      <c r="C8" s="15" t="s">
        <v>233</v>
      </c>
    </row>
    <row r="9" spans="1:3" ht="15" thickBot="1" x14ac:dyDescent="0.4">
      <c r="A9" s="106">
        <v>2</v>
      </c>
      <c r="B9" s="70" t="s">
        <v>101</v>
      </c>
      <c r="C9" s="70"/>
    </row>
    <row r="10" spans="1:3" ht="15" thickBot="1" x14ac:dyDescent="0.4">
      <c r="A10" s="16"/>
      <c r="B10" s="15" t="s">
        <v>146</v>
      </c>
      <c r="C10" s="15" t="s">
        <v>197</v>
      </c>
    </row>
    <row r="11" spans="1:3" ht="15" thickBot="1" x14ac:dyDescent="0.4">
      <c r="A11" s="16"/>
      <c r="B11" s="15" t="s">
        <v>147</v>
      </c>
      <c r="C11" s="15" t="s">
        <v>198</v>
      </c>
    </row>
    <row r="12" spans="1:3" ht="15" thickBot="1" x14ac:dyDescent="0.4">
      <c r="A12" s="16"/>
      <c r="B12" s="15" t="s">
        <v>148</v>
      </c>
      <c r="C12" s="15" t="s">
        <v>166</v>
      </c>
    </row>
    <row r="13" spans="1:3" ht="15" thickBot="1" x14ac:dyDescent="0.4">
      <c r="A13" s="106">
        <v>3</v>
      </c>
      <c r="B13" s="70" t="s">
        <v>102</v>
      </c>
      <c r="C13" s="70"/>
    </row>
    <row r="14" spans="1:3" ht="25.5" thickBot="1" x14ac:dyDescent="0.4">
      <c r="A14" s="16"/>
      <c r="B14" s="15" t="s">
        <v>164</v>
      </c>
      <c r="C14" s="15" t="s">
        <v>234</v>
      </c>
    </row>
    <row r="15" spans="1:3" ht="15" thickBot="1" x14ac:dyDescent="0.4">
      <c r="A15" s="106">
        <v>4</v>
      </c>
      <c r="B15" s="70" t="s">
        <v>103</v>
      </c>
      <c r="C15" s="70"/>
    </row>
    <row r="16" spans="1:3" ht="15" thickBot="1" x14ac:dyDescent="0.4">
      <c r="A16" s="16"/>
      <c r="B16" s="15" t="s">
        <v>149</v>
      </c>
      <c r="C16" s="15" t="s">
        <v>212</v>
      </c>
    </row>
    <row r="17" spans="1:3" ht="15" thickBot="1" x14ac:dyDescent="0.4">
      <c r="A17" s="16"/>
      <c r="B17" s="15" t="s">
        <v>150</v>
      </c>
      <c r="C17" s="15"/>
    </row>
    <row r="18" spans="1:3" ht="15" thickBot="1" x14ac:dyDescent="0.4">
      <c r="A18" s="16"/>
      <c r="B18" s="15" t="s">
        <v>105</v>
      </c>
      <c r="C18" s="15" t="s">
        <v>166</v>
      </c>
    </row>
    <row r="19" spans="1:3" ht="15" thickBot="1" x14ac:dyDescent="0.4">
      <c r="A19" s="16"/>
      <c r="B19" s="15" t="s">
        <v>106</v>
      </c>
      <c r="C19" s="15" t="s">
        <v>166</v>
      </c>
    </row>
    <row r="20" spans="1:3" x14ac:dyDescent="0.35">
      <c r="A20" s="107"/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topLeftCell="D1" workbookViewId="0">
      <selection activeCell="F5" sqref="F5"/>
    </sheetView>
  </sheetViews>
  <sheetFormatPr defaultRowHeight="14.5" x14ac:dyDescent="0.35"/>
  <cols>
    <col min="2" max="2" width="17.54296875" customWidth="1"/>
    <col min="3" max="3" width="49.7265625" customWidth="1"/>
    <col min="4" max="4" width="12.7265625" customWidth="1"/>
    <col min="5" max="5" width="12.26953125" customWidth="1"/>
    <col min="6" max="7" width="13.26953125" customWidth="1"/>
    <col min="8" max="8" width="31.54296875" customWidth="1"/>
  </cols>
  <sheetData>
    <row r="1" spans="1:9" ht="23.5" x14ac:dyDescent="0.55000000000000004">
      <c r="A1" s="137" t="s">
        <v>98</v>
      </c>
      <c r="B1" s="137"/>
      <c r="C1" s="137"/>
      <c r="D1" s="137"/>
      <c r="E1" s="137"/>
      <c r="F1" s="137"/>
      <c r="G1" s="137"/>
      <c r="H1" s="137"/>
      <c r="I1" s="14"/>
    </row>
    <row r="2" spans="1:9" ht="15" thickBot="1" x14ac:dyDescent="0.4"/>
    <row r="3" spans="1:9" ht="39.5" thickBot="1" x14ac:dyDescent="0.4">
      <c r="A3" s="42" t="s">
        <v>24</v>
      </c>
      <c r="B3" s="43" t="s">
        <v>25</v>
      </c>
      <c r="C3" s="43" t="s">
        <v>26</v>
      </c>
      <c r="D3" s="43" t="s">
        <v>27</v>
      </c>
      <c r="E3" s="43" t="s">
        <v>36</v>
      </c>
      <c r="F3" s="43" t="s">
        <v>28</v>
      </c>
      <c r="G3" s="43" t="s">
        <v>74</v>
      </c>
      <c r="H3" s="44" t="s">
        <v>23</v>
      </c>
    </row>
    <row r="4" spans="1:9" ht="15" thickBot="1" x14ac:dyDescent="0.4">
      <c r="A4" s="45"/>
      <c r="B4" s="38"/>
      <c r="C4" s="38" t="s">
        <v>207</v>
      </c>
      <c r="D4" s="38" t="s">
        <v>206</v>
      </c>
      <c r="E4" s="128">
        <v>45510</v>
      </c>
      <c r="F4" s="134">
        <v>45545</v>
      </c>
      <c r="G4" s="39"/>
      <c r="H4" s="38"/>
      <c r="I4" t="s">
        <v>214</v>
      </c>
    </row>
    <row r="5" spans="1:9" ht="15" thickBot="1" x14ac:dyDescent="0.4">
      <c r="A5" s="51"/>
      <c r="B5" s="47"/>
      <c r="C5" s="52" t="s">
        <v>208</v>
      </c>
      <c r="D5" s="52" t="s">
        <v>206</v>
      </c>
      <c r="E5" s="129">
        <v>45510</v>
      </c>
      <c r="F5" s="134">
        <v>45545</v>
      </c>
      <c r="G5" s="53"/>
      <c r="H5" s="52"/>
    </row>
    <row r="6" spans="1:9" ht="17.25" customHeight="1" thickBot="1" x14ac:dyDescent="0.4">
      <c r="A6" s="45"/>
      <c r="B6" s="49"/>
      <c r="C6" s="49"/>
      <c r="D6" s="38"/>
      <c r="E6" s="38"/>
      <c r="F6" s="39"/>
      <c r="G6" s="39"/>
      <c r="H6" s="49"/>
    </row>
    <row r="7" spans="1:9" ht="15" thickBot="1" x14ac:dyDescent="0.4">
      <c r="A7" s="51"/>
      <c r="B7" s="47"/>
      <c r="C7" s="52"/>
      <c r="D7" s="52"/>
      <c r="E7" s="52"/>
      <c r="F7" s="53"/>
      <c r="G7" s="53"/>
      <c r="H7" s="52"/>
    </row>
    <row r="8" spans="1:9" ht="15" thickBot="1" x14ac:dyDescent="0.4">
      <c r="A8" s="45"/>
      <c r="B8" s="49"/>
      <c r="C8" s="38"/>
      <c r="D8" s="38"/>
      <c r="E8" s="38"/>
      <c r="F8" s="39"/>
      <c r="G8" s="39"/>
      <c r="H8" s="38"/>
    </row>
    <row r="9" spans="1:9" ht="15" thickBot="1" x14ac:dyDescent="0.4">
      <c r="A9" s="51"/>
      <c r="B9" s="47"/>
      <c r="C9" s="52"/>
      <c r="D9" s="52"/>
      <c r="E9" s="52"/>
      <c r="F9" s="53"/>
      <c r="G9" s="53"/>
      <c r="H9" s="52"/>
    </row>
    <row r="10" spans="1:9" ht="15" thickBot="1" x14ac:dyDescent="0.4">
      <c r="A10" s="45"/>
      <c r="B10" s="49"/>
      <c r="C10" s="38"/>
      <c r="D10" s="38"/>
      <c r="E10" s="38"/>
      <c r="F10" s="39"/>
      <c r="G10" s="39"/>
      <c r="H10" s="38"/>
    </row>
    <row r="11" spans="1:9" ht="15" thickBot="1" x14ac:dyDescent="0.4">
      <c r="A11" s="51"/>
      <c r="B11" s="52"/>
      <c r="C11" s="52"/>
      <c r="D11" s="52"/>
      <c r="E11" s="52"/>
      <c r="F11" s="53"/>
      <c r="G11" s="53"/>
      <c r="H11" s="52"/>
    </row>
    <row r="12" spans="1:9" ht="15" thickBot="1" x14ac:dyDescent="0.4">
      <c r="A12" s="45"/>
      <c r="B12" s="38"/>
      <c r="C12" s="38"/>
      <c r="D12" s="38"/>
      <c r="E12" s="38"/>
      <c r="F12" s="39"/>
      <c r="G12" s="39"/>
      <c r="H12" s="38"/>
    </row>
    <row r="13" spans="1:9" ht="15" thickBot="1" x14ac:dyDescent="0.4">
      <c r="A13" s="51"/>
      <c r="B13" s="52"/>
      <c r="C13" s="52"/>
      <c r="D13" s="52"/>
      <c r="E13" s="52"/>
      <c r="F13" s="53"/>
      <c r="G13" s="53"/>
      <c r="H13" s="52"/>
    </row>
    <row r="14" spans="1:9" ht="15" thickBot="1" x14ac:dyDescent="0.4">
      <c r="A14" s="45"/>
      <c r="B14" s="38"/>
      <c r="C14" s="38"/>
      <c r="D14" s="38"/>
      <c r="E14" s="38"/>
      <c r="F14" s="39"/>
      <c r="G14" s="39"/>
      <c r="H14" s="38"/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topLeftCell="C1" workbookViewId="0">
      <selection activeCell="E5" sqref="E5"/>
    </sheetView>
  </sheetViews>
  <sheetFormatPr defaultRowHeight="14.5" x14ac:dyDescent="0.35"/>
  <cols>
    <col min="1" max="1" width="6.26953125" customWidth="1"/>
    <col min="2" max="2" width="19.26953125" customWidth="1"/>
    <col min="3" max="3" width="14.7265625" customWidth="1"/>
    <col min="4" max="4" width="34.54296875" customWidth="1"/>
    <col min="5" max="5" width="36.7265625" customWidth="1"/>
    <col min="6" max="6" width="30" customWidth="1"/>
    <col min="7" max="7" width="16.26953125" customWidth="1"/>
  </cols>
  <sheetData>
    <row r="1" spans="1:8" ht="23.5" x14ac:dyDescent="0.55000000000000004">
      <c r="A1" s="137" t="s">
        <v>99</v>
      </c>
      <c r="B1" s="137"/>
      <c r="C1" s="137"/>
      <c r="D1" s="137"/>
      <c r="E1" s="137"/>
      <c r="F1" s="137"/>
      <c r="G1" s="137"/>
      <c r="H1" s="14"/>
    </row>
    <row r="2" spans="1:8" ht="15" thickBot="1" x14ac:dyDescent="0.4"/>
    <row r="3" spans="1:8" ht="37" thickBot="1" x14ac:dyDescent="0.4">
      <c r="A3" s="42" t="s">
        <v>29</v>
      </c>
      <c r="B3" s="43" t="s">
        <v>30</v>
      </c>
      <c r="C3" s="43" t="s">
        <v>31</v>
      </c>
      <c r="D3" s="43" t="s">
        <v>75</v>
      </c>
      <c r="E3" s="43" t="s">
        <v>32</v>
      </c>
      <c r="F3" s="43" t="s">
        <v>33</v>
      </c>
      <c r="G3" s="44" t="s">
        <v>34</v>
      </c>
    </row>
    <row r="4" spans="1:8" ht="38" thickBot="1" x14ac:dyDescent="0.4">
      <c r="A4" s="45"/>
      <c r="B4" s="38" t="s">
        <v>218</v>
      </c>
      <c r="C4" s="38" t="s">
        <v>217</v>
      </c>
      <c r="D4" s="38" t="s">
        <v>224</v>
      </c>
      <c r="E4" s="38" t="s">
        <v>216</v>
      </c>
      <c r="F4" s="38" t="s">
        <v>215</v>
      </c>
      <c r="G4" s="38"/>
    </row>
    <row r="5" spans="1:8" ht="38" thickBot="1" x14ac:dyDescent="0.4">
      <c r="A5" s="51"/>
      <c r="B5" s="52" t="s">
        <v>219</v>
      </c>
      <c r="C5" s="52" t="s">
        <v>223</v>
      </c>
      <c r="D5" s="52" t="s">
        <v>220</v>
      </c>
      <c r="E5" s="52" t="s">
        <v>221</v>
      </c>
      <c r="F5" s="52" t="s">
        <v>222</v>
      </c>
      <c r="G5" s="52"/>
    </row>
    <row r="6" spans="1:8" ht="15" thickBot="1" x14ac:dyDescent="0.4">
      <c r="A6" s="54"/>
      <c r="B6" s="55"/>
      <c r="C6" s="55"/>
      <c r="D6" s="55"/>
      <c r="E6" s="55"/>
      <c r="F6" s="56"/>
      <c r="G6" s="57"/>
    </row>
    <row r="7" spans="1:8" x14ac:dyDescent="0.35">
      <c r="A7" s="58"/>
      <c r="B7" s="59"/>
      <c r="C7" s="60"/>
      <c r="D7" s="59"/>
      <c r="E7" s="59"/>
      <c r="F7" s="59"/>
      <c r="G7" s="60"/>
    </row>
    <row r="8" spans="1:8" ht="15" thickBot="1" x14ac:dyDescent="0.4">
      <c r="A8" s="45"/>
      <c r="B8" s="49"/>
      <c r="C8" s="38"/>
      <c r="D8" s="38"/>
      <c r="E8" s="38"/>
      <c r="F8" s="38"/>
      <c r="G8" s="38"/>
    </row>
  </sheetData>
  <mergeCells count="1">
    <mergeCell ref="A1:G1"/>
  </mergeCells>
  <pageMargins left="0.7" right="0.7" top="0.75" bottom="0.75" header="0.3" footer="0.3"/>
  <pageSetup paperSize="5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workbookViewId="0">
      <selection activeCell="A11" sqref="A11"/>
    </sheetView>
  </sheetViews>
  <sheetFormatPr defaultRowHeight="14.5" x14ac:dyDescent="0.35"/>
  <cols>
    <col min="1" max="1" width="4.7265625" customWidth="1"/>
    <col min="2" max="2" width="39.7265625" bestFit="1" customWidth="1"/>
    <col min="3" max="3" width="10.81640625" customWidth="1"/>
    <col min="4" max="4" width="11.7265625" customWidth="1"/>
    <col min="5" max="5" width="11" customWidth="1"/>
    <col min="6" max="6" width="10.26953125" customWidth="1"/>
    <col min="7" max="7" width="11.7265625" customWidth="1"/>
    <col min="8" max="8" width="10.26953125" customWidth="1"/>
    <col min="9" max="9" width="12" customWidth="1"/>
  </cols>
  <sheetData>
    <row r="1" spans="1:9" ht="23.5" x14ac:dyDescent="0.55000000000000004">
      <c r="A1" s="137" t="s">
        <v>95</v>
      </c>
      <c r="B1" s="137"/>
      <c r="C1" s="137"/>
      <c r="D1" s="137"/>
      <c r="E1" s="137"/>
      <c r="F1" s="137"/>
      <c r="G1" s="137"/>
      <c r="H1" s="137"/>
      <c r="I1" s="137"/>
    </row>
    <row r="2" spans="1:9" ht="15" thickBot="1" x14ac:dyDescent="0.4"/>
    <row r="3" spans="1:9" ht="33" customHeight="1" thickBot="1" x14ac:dyDescent="0.4">
      <c r="A3" s="223"/>
      <c r="B3" s="225" t="s">
        <v>141</v>
      </c>
      <c r="C3" s="222" t="s">
        <v>205</v>
      </c>
      <c r="D3" s="222"/>
      <c r="E3" s="222"/>
      <c r="F3" s="222"/>
      <c r="G3" s="222"/>
      <c r="H3" s="222"/>
      <c r="I3" s="220" t="s">
        <v>1</v>
      </c>
    </row>
    <row r="4" spans="1:9" ht="15" customHeight="1" thickBot="1" x14ac:dyDescent="0.4">
      <c r="A4" s="224"/>
      <c r="B4" s="226"/>
      <c r="C4" s="95" t="s">
        <v>199</v>
      </c>
      <c r="D4" s="95" t="s">
        <v>200</v>
      </c>
      <c r="E4" s="95" t="s">
        <v>201</v>
      </c>
      <c r="F4" s="95" t="s">
        <v>202</v>
      </c>
      <c r="G4" s="95" t="s">
        <v>203</v>
      </c>
      <c r="H4" s="95" t="s">
        <v>204</v>
      </c>
      <c r="I4" s="221"/>
    </row>
    <row r="5" spans="1:9" ht="26.5" thickBot="1" x14ac:dyDescent="0.4">
      <c r="A5" s="91">
        <v>1</v>
      </c>
      <c r="B5" s="92" t="s">
        <v>100</v>
      </c>
      <c r="C5" s="117">
        <v>1924</v>
      </c>
      <c r="D5" s="117">
        <v>1924</v>
      </c>
      <c r="E5" s="117">
        <v>1924</v>
      </c>
      <c r="F5" s="117">
        <f>1924+5000</f>
        <v>6924</v>
      </c>
      <c r="G5" s="117">
        <f>1924+12000</f>
        <v>13924</v>
      </c>
      <c r="H5" s="117">
        <f>1924+30000</f>
        <v>31924</v>
      </c>
      <c r="I5" s="117">
        <f t="shared" ref="I5:I10" si="0">SUM(C5:H5)</f>
        <v>58544</v>
      </c>
    </row>
    <row r="6" spans="1:9" ht="26.5" thickBot="1" x14ac:dyDescent="0.4">
      <c r="A6" s="91">
        <v>2</v>
      </c>
      <c r="B6" s="92" t="s">
        <v>101</v>
      </c>
      <c r="C6" s="117">
        <v>0</v>
      </c>
      <c r="D6" s="117">
        <v>22500</v>
      </c>
      <c r="E6" s="117">
        <v>0</v>
      </c>
      <c r="F6" s="117">
        <v>0</v>
      </c>
      <c r="G6" s="117">
        <v>30000</v>
      </c>
      <c r="H6" s="117">
        <v>0</v>
      </c>
      <c r="I6" s="117">
        <f t="shared" si="0"/>
        <v>52500</v>
      </c>
    </row>
    <row r="7" spans="1:9" ht="15" thickBot="1" x14ac:dyDescent="0.4">
      <c r="A7" s="91">
        <v>3</v>
      </c>
      <c r="B7" s="92" t="s">
        <v>102</v>
      </c>
      <c r="C7" s="117">
        <v>4151</v>
      </c>
      <c r="D7" s="117"/>
      <c r="E7" s="117"/>
      <c r="F7" s="117">
        <v>10300</v>
      </c>
      <c r="G7" s="117">
        <v>5000</v>
      </c>
      <c r="H7" s="117">
        <v>0</v>
      </c>
      <c r="I7" s="117">
        <f t="shared" si="0"/>
        <v>19451</v>
      </c>
    </row>
    <row r="8" spans="1:9" ht="26.5" thickBot="1" x14ac:dyDescent="0.4">
      <c r="A8" s="91">
        <v>4</v>
      </c>
      <c r="B8" s="92" t="s">
        <v>103</v>
      </c>
      <c r="C8" s="117">
        <f>SUM(C9:C12)</f>
        <v>1875</v>
      </c>
      <c r="D8" s="117">
        <f t="shared" ref="D8:H8" si="1">SUM(D9:D12)</f>
        <v>1875</v>
      </c>
      <c r="E8" s="117">
        <f t="shared" si="1"/>
        <v>1875</v>
      </c>
      <c r="F8" s="117">
        <f t="shared" si="1"/>
        <v>1875</v>
      </c>
      <c r="G8" s="117">
        <f t="shared" si="1"/>
        <v>1875</v>
      </c>
      <c r="H8" s="117">
        <f t="shared" si="1"/>
        <v>1875</v>
      </c>
      <c r="I8" s="117">
        <f>SUM(C8:H8)</f>
        <v>11250</v>
      </c>
    </row>
    <row r="9" spans="1:9" ht="25.5" thickBot="1" x14ac:dyDescent="0.4">
      <c r="A9" s="93">
        <v>4.0999999999999996</v>
      </c>
      <c r="B9" s="94" t="s">
        <v>104</v>
      </c>
      <c r="C9" s="118">
        <v>1875</v>
      </c>
      <c r="D9" s="118">
        <v>1875</v>
      </c>
      <c r="E9" s="118">
        <v>1875</v>
      </c>
      <c r="F9" s="118">
        <v>1875</v>
      </c>
      <c r="G9" s="118">
        <v>1875</v>
      </c>
      <c r="H9" s="118">
        <v>1875</v>
      </c>
      <c r="I9" s="118">
        <f t="shared" si="0"/>
        <v>11250</v>
      </c>
    </row>
    <row r="10" spans="1:9" ht="25.5" thickBot="1" x14ac:dyDescent="0.4">
      <c r="A10" s="93">
        <v>4.2</v>
      </c>
      <c r="B10" s="94" t="s">
        <v>105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f t="shared" si="0"/>
        <v>0</v>
      </c>
    </row>
    <row r="11" spans="1:9" ht="15" thickBot="1" x14ac:dyDescent="0.4">
      <c r="A11" s="93">
        <v>4.3</v>
      </c>
      <c r="B11" s="94" t="s">
        <v>106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f t="shared" ref="I11" si="2">SUM(I12:I12)</f>
        <v>0</v>
      </c>
    </row>
    <row r="12" spans="1:9" ht="15" thickBot="1" x14ac:dyDescent="0.4">
      <c r="A12" s="93">
        <v>4.4000000000000004</v>
      </c>
      <c r="B12" s="94" t="s">
        <v>37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f>SUM(C12:H12)</f>
        <v>0</v>
      </c>
    </row>
    <row r="13" spans="1:9" ht="16" thickBot="1" x14ac:dyDescent="0.4">
      <c r="A13" s="97"/>
      <c r="B13" s="114" t="s">
        <v>4</v>
      </c>
      <c r="C13" s="119">
        <f>SUM(C5:C8)</f>
        <v>7950</v>
      </c>
      <c r="D13" s="119">
        <f t="shared" ref="D13:H13" si="3">SUM(D5:D8)</f>
        <v>26299</v>
      </c>
      <c r="E13" s="119">
        <f t="shared" si="3"/>
        <v>3799</v>
      </c>
      <c r="F13" s="119">
        <f t="shared" si="3"/>
        <v>19099</v>
      </c>
      <c r="G13" s="119">
        <f t="shared" si="3"/>
        <v>50799</v>
      </c>
      <c r="H13" s="119">
        <f t="shared" si="3"/>
        <v>33799</v>
      </c>
      <c r="I13" s="119">
        <f>SUM(I5:I8)</f>
        <v>141745</v>
      </c>
    </row>
    <row r="14" spans="1:9" ht="6.75" customHeight="1" x14ac:dyDescent="0.35">
      <c r="A14" s="98"/>
      <c r="B14" s="99"/>
      <c r="C14" s="100"/>
      <c r="D14" s="100"/>
      <c r="E14" s="100"/>
      <c r="F14" s="100"/>
      <c r="G14" s="101"/>
      <c r="H14" s="101"/>
      <c r="I14" s="100"/>
    </row>
    <row r="15" spans="1:9" ht="25.5" customHeight="1" thickBot="1" x14ac:dyDescent="0.4">
      <c r="A15" s="5" t="s">
        <v>35</v>
      </c>
    </row>
    <row r="16" spans="1:9" ht="19.5" customHeight="1" thickBot="1" x14ac:dyDescent="0.4">
      <c r="A16" s="227" t="s">
        <v>2</v>
      </c>
      <c r="B16" s="227"/>
      <c r="C16" s="8"/>
      <c r="D16" s="8"/>
      <c r="E16" s="8"/>
      <c r="F16" s="8"/>
      <c r="G16" s="8"/>
      <c r="H16" s="8"/>
      <c r="I16" s="102"/>
    </row>
    <row r="17" spans="1:9" ht="18" customHeight="1" thickBot="1" x14ac:dyDescent="0.4">
      <c r="A17" s="214" t="s">
        <v>3</v>
      </c>
      <c r="B17" s="214"/>
      <c r="C17" s="120">
        <f>$C$13</f>
        <v>7950</v>
      </c>
      <c r="D17" s="120">
        <f>$D$13</f>
        <v>26299</v>
      </c>
      <c r="E17" s="120">
        <f>$E$13</f>
        <v>3799</v>
      </c>
      <c r="F17" s="120">
        <f>$F$13</f>
        <v>19099</v>
      </c>
      <c r="G17" s="120">
        <f>$G$13</f>
        <v>50799</v>
      </c>
      <c r="H17" s="120">
        <f>$H$13</f>
        <v>33799</v>
      </c>
      <c r="I17" s="96">
        <f>SUM(C17:H17)</f>
        <v>141745</v>
      </c>
    </row>
    <row r="18" spans="1:9" ht="18" customHeight="1" thickBot="1" x14ac:dyDescent="0.4">
      <c r="A18" s="218" t="s">
        <v>6</v>
      </c>
      <c r="B18" s="219"/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96">
        <f>SUM(C18:H18)</f>
        <v>0</v>
      </c>
    </row>
    <row r="19" spans="1:9" ht="18" customHeight="1" thickBot="1" x14ac:dyDescent="0.4">
      <c r="A19" s="215" t="s">
        <v>7</v>
      </c>
      <c r="B19" s="215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103">
        <f>SUM(C19:H19)</f>
        <v>0</v>
      </c>
    </row>
    <row r="20" spans="1:9" ht="18" customHeight="1" thickBot="1" x14ac:dyDescent="0.4">
      <c r="A20" s="216" t="s">
        <v>8</v>
      </c>
      <c r="B20" s="217"/>
      <c r="C20" s="12">
        <f>SUM(C17:C19)</f>
        <v>7950</v>
      </c>
      <c r="D20" s="12">
        <f t="shared" ref="D20:I20" si="4">SUM(D17:D19)</f>
        <v>26299</v>
      </c>
      <c r="E20" s="12">
        <f t="shared" si="4"/>
        <v>3799</v>
      </c>
      <c r="F20" s="12">
        <f t="shared" si="4"/>
        <v>19099</v>
      </c>
      <c r="G20" s="12">
        <f>SUM(G17:G19)</f>
        <v>50799</v>
      </c>
      <c r="H20" s="12">
        <f t="shared" ref="H20" si="5">SUM(H17:H19)</f>
        <v>33799</v>
      </c>
      <c r="I20" s="104">
        <f t="shared" si="4"/>
        <v>141745</v>
      </c>
    </row>
    <row r="22" spans="1:9" x14ac:dyDescent="0.35">
      <c r="A22" s="4" t="s">
        <v>5</v>
      </c>
    </row>
  </sheetData>
  <mergeCells count="10">
    <mergeCell ref="A1:I1"/>
    <mergeCell ref="A17:B17"/>
    <mergeCell ref="A19:B19"/>
    <mergeCell ref="A20:B20"/>
    <mergeCell ref="A18:B18"/>
    <mergeCell ref="I3:I4"/>
    <mergeCell ref="C3:H3"/>
    <mergeCell ref="A3:A4"/>
    <mergeCell ref="B3:B4"/>
    <mergeCell ref="A16:B16"/>
  </mergeCells>
  <printOptions horizontalCentered="1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topLeftCell="C3" workbookViewId="0">
      <selection activeCell="H5" sqref="H5"/>
    </sheetView>
  </sheetViews>
  <sheetFormatPr defaultColWidth="8.7265625" defaultRowHeight="12.5" x14ac:dyDescent="0.25"/>
  <cols>
    <col min="1" max="1" width="40.7265625" style="9" customWidth="1"/>
    <col min="2" max="2" width="16.7265625" style="9" customWidth="1"/>
    <col min="3" max="3" width="30.7265625" style="9" customWidth="1"/>
    <col min="4" max="9" width="20.7265625" style="9" customWidth="1"/>
    <col min="10" max="16384" width="8.7265625" style="9"/>
  </cols>
  <sheetData>
    <row r="1" spans="1:9" ht="23.5" x14ac:dyDescent="0.55000000000000004">
      <c r="A1" s="14" t="s">
        <v>39</v>
      </c>
    </row>
    <row r="2" spans="1:9" ht="13" x14ac:dyDescent="0.3">
      <c r="A2" s="19" t="s">
        <v>40</v>
      </c>
    </row>
    <row r="4" spans="1:9" ht="30.75" customHeight="1" thickBot="1" x14ac:dyDescent="0.3">
      <c r="A4" s="64" t="s">
        <v>41</v>
      </c>
      <c r="B4" s="64" t="s">
        <v>42</v>
      </c>
      <c r="C4" s="64" t="s">
        <v>152</v>
      </c>
      <c r="D4" s="64" t="s">
        <v>43</v>
      </c>
      <c r="E4" s="64" t="s">
        <v>44</v>
      </c>
      <c r="F4" s="64" t="s">
        <v>45</v>
      </c>
      <c r="G4" s="64" t="s">
        <v>165</v>
      </c>
      <c r="H4" s="64" t="s">
        <v>46</v>
      </c>
      <c r="I4" s="64" t="s">
        <v>11</v>
      </c>
    </row>
    <row r="5" spans="1:9" ht="13" thickBot="1" x14ac:dyDescent="0.3">
      <c r="A5" s="66" t="s">
        <v>135</v>
      </c>
      <c r="B5" s="66" t="s">
        <v>190</v>
      </c>
      <c r="C5" s="66" t="s">
        <v>137</v>
      </c>
      <c r="D5" s="67">
        <v>45232</v>
      </c>
      <c r="E5" s="67">
        <v>45200</v>
      </c>
      <c r="F5" s="67">
        <v>45565</v>
      </c>
      <c r="G5" s="68">
        <v>68000</v>
      </c>
      <c r="H5" s="131">
        <f>'Expenditure Summary'!$G$7</f>
        <v>16156</v>
      </c>
      <c r="I5" s="20">
        <f>G5-H5</f>
        <v>51844</v>
      </c>
    </row>
    <row r="6" spans="1:9" ht="13" thickBot="1" x14ac:dyDescent="0.3">
      <c r="A6" s="15" t="s">
        <v>187</v>
      </c>
      <c r="B6" s="15" t="s">
        <v>191</v>
      </c>
      <c r="C6" s="15" t="s">
        <v>138</v>
      </c>
      <c r="D6" s="67">
        <v>45232</v>
      </c>
      <c r="E6" s="67">
        <v>45200</v>
      </c>
      <c r="F6" s="67">
        <v>45565</v>
      </c>
      <c r="G6" s="20">
        <v>23088</v>
      </c>
      <c r="H6" s="132">
        <f>'Expenditure Summary'!$G$5</f>
        <v>7696</v>
      </c>
      <c r="I6" s="20">
        <f t="shared" ref="I6:I7" si="0">G6-H6</f>
        <v>15392</v>
      </c>
    </row>
    <row r="7" spans="1:9" ht="13" thickBot="1" x14ac:dyDescent="0.3">
      <c r="A7" s="15" t="s">
        <v>136</v>
      </c>
      <c r="B7" s="15" t="s">
        <v>192</v>
      </c>
      <c r="C7" s="15" t="s">
        <v>139</v>
      </c>
      <c r="D7" s="67">
        <v>45218</v>
      </c>
      <c r="E7" s="67">
        <v>44911</v>
      </c>
      <c r="F7" s="67">
        <v>45672</v>
      </c>
      <c r="G7" s="20">
        <v>15000</v>
      </c>
      <c r="H7" s="20">
        <v>15000</v>
      </c>
      <c r="I7" s="20">
        <f t="shared" si="0"/>
        <v>0</v>
      </c>
    </row>
    <row r="8" spans="1:9" ht="13" thickBot="1" x14ac:dyDescent="0.3">
      <c r="A8" s="15" t="s">
        <v>194</v>
      </c>
      <c r="B8" s="15" t="s">
        <v>193</v>
      </c>
      <c r="C8" s="15" t="s">
        <v>188</v>
      </c>
      <c r="D8" s="67">
        <v>45434</v>
      </c>
      <c r="E8" s="67">
        <v>45444</v>
      </c>
      <c r="F8" s="125">
        <v>45626</v>
      </c>
      <c r="G8" s="20">
        <f>3750/2*6</f>
        <v>11250</v>
      </c>
      <c r="H8" s="132">
        <v>0</v>
      </c>
      <c r="I8" s="20">
        <f t="shared" ref="I8:I21" si="1">G8-H8</f>
        <v>11250</v>
      </c>
    </row>
    <row r="9" spans="1:9" ht="13" thickBot="1" x14ac:dyDescent="0.3">
      <c r="A9" s="15" t="s">
        <v>195</v>
      </c>
      <c r="B9" s="15" t="s">
        <v>225</v>
      </c>
      <c r="C9" s="15" t="s">
        <v>189</v>
      </c>
      <c r="D9" s="125">
        <v>45455</v>
      </c>
      <c r="E9" s="125">
        <v>45458</v>
      </c>
      <c r="F9" s="125">
        <v>45991</v>
      </c>
      <c r="G9" s="20">
        <v>150000</v>
      </c>
      <c r="H9" s="132">
        <v>0</v>
      </c>
      <c r="I9" s="20">
        <f t="shared" si="1"/>
        <v>150000</v>
      </c>
    </row>
    <row r="10" spans="1:9" ht="13" thickBot="1" x14ac:dyDescent="0.3">
      <c r="A10" s="15"/>
      <c r="B10" s="15"/>
      <c r="C10" s="15"/>
      <c r="D10" s="16"/>
      <c r="E10" s="16"/>
      <c r="F10" s="16"/>
      <c r="G10" s="20">
        <v>0</v>
      </c>
      <c r="H10" s="20">
        <v>0</v>
      </c>
      <c r="I10" s="20">
        <f t="shared" si="1"/>
        <v>0</v>
      </c>
    </row>
    <row r="11" spans="1:9" ht="13" thickBot="1" x14ac:dyDescent="0.3">
      <c r="A11" s="15"/>
      <c r="B11" s="15"/>
      <c r="C11" s="15"/>
      <c r="D11" s="16"/>
      <c r="E11" s="16"/>
      <c r="F11" s="16"/>
      <c r="G11" s="20">
        <v>0</v>
      </c>
      <c r="H11" s="20">
        <v>0</v>
      </c>
      <c r="I11" s="20">
        <f t="shared" si="1"/>
        <v>0</v>
      </c>
    </row>
    <row r="12" spans="1:9" ht="13" thickBot="1" x14ac:dyDescent="0.3">
      <c r="A12" s="15"/>
      <c r="B12" s="15"/>
      <c r="C12" s="15"/>
      <c r="D12" s="16"/>
      <c r="E12" s="16"/>
      <c r="F12" s="16"/>
      <c r="G12" s="20">
        <v>0</v>
      </c>
      <c r="H12" s="20">
        <v>0</v>
      </c>
      <c r="I12" s="20">
        <f t="shared" si="1"/>
        <v>0</v>
      </c>
    </row>
    <row r="13" spans="1:9" ht="13" thickBot="1" x14ac:dyDescent="0.3">
      <c r="A13" s="15"/>
      <c r="B13" s="15"/>
      <c r="C13" s="15"/>
      <c r="D13" s="16"/>
      <c r="E13" s="16"/>
      <c r="F13" s="16"/>
      <c r="G13" s="20">
        <v>0</v>
      </c>
      <c r="H13" s="20">
        <v>0</v>
      </c>
      <c r="I13" s="20">
        <f t="shared" si="1"/>
        <v>0</v>
      </c>
    </row>
    <row r="14" spans="1:9" ht="13" thickBot="1" x14ac:dyDescent="0.3">
      <c r="A14" s="15"/>
      <c r="B14" s="15"/>
      <c r="C14" s="15"/>
      <c r="D14" s="16"/>
      <c r="E14" s="16"/>
      <c r="F14" s="16"/>
      <c r="G14" s="20">
        <v>0</v>
      </c>
      <c r="H14" s="20">
        <v>0</v>
      </c>
      <c r="I14" s="20">
        <f t="shared" si="1"/>
        <v>0</v>
      </c>
    </row>
    <row r="15" spans="1:9" ht="13" thickBot="1" x14ac:dyDescent="0.3">
      <c r="A15" s="15"/>
      <c r="B15" s="15"/>
      <c r="C15" s="15"/>
      <c r="D15" s="16"/>
      <c r="E15" s="16"/>
      <c r="F15" s="16"/>
      <c r="G15" s="20">
        <v>0</v>
      </c>
      <c r="H15" s="20">
        <v>0</v>
      </c>
      <c r="I15" s="20">
        <f t="shared" si="1"/>
        <v>0</v>
      </c>
    </row>
    <row r="16" spans="1:9" ht="13" thickBot="1" x14ac:dyDescent="0.3">
      <c r="A16" s="15"/>
      <c r="B16" s="15"/>
      <c r="C16" s="15"/>
      <c r="D16" s="16"/>
      <c r="E16" s="16"/>
      <c r="F16" s="16"/>
      <c r="G16" s="20">
        <v>0</v>
      </c>
      <c r="H16" s="20">
        <v>0</v>
      </c>
      <c r="I16" s="20">
        <f t="shared" si="1"/>
        <v>0</v>
      </c>
    </row>
    <row r="17" spans="1:9" ht="13" thickBot="1" x14ac:dyDescent="0.3">
      <c r="A17" s="15"/>
      <c r="B17" s="15"/>
      <c r="C17" s="15"/>
      <c r="D17" s="16"/>
      <c r="E17" s="16"/>
      <c r="F17" s="16"/>
      <c r="G17" s="20">
        <v>0</v>
      </c>
      <c r="H17" s="20">
        <v>0</v>
      </c>
      <c r="I17" s="20">
        <f t="shared" si="1"/>
        <v>0</v>
      </c>
    </row>
    <row r="18" spans="1:9" ht="13" thickBot="1" x14ac:dyDescent="0.3">
      <c r="A18" s="15"/>
      <c r="B18" s="15"/>
      <c r="C18" s="15"/>
      <c r="D18" s="16"/>
      <c r="E18" s="16"/>
      <c r="F18" s="16"/>
      <c r="G18" s="20">
        <v>0</v>
      </c>
      <c r="H18" s="20">
        <v>0</v>
      </c>
      <c r="I18" s="20">
        <f t="shared" si="1"/>
        <v>0</v>
      </c>
    </row>
    <row r="19" spans="1:9" ht="13" thickBot="1" x14ac:dyDescent="0.3">
      <c r="A19" s="15"/>
      <c r="B19" s="15"/>
      <c r="C19" s="15"/>
      <c r="D19" s="16"/>
      <c r="E19" s="16"/>
      <c r="F19" s="16"/>
      <c r="G19" s="20">
        <v>0</v>
      </c>
      <c r="H19" s="20">
        <v>0</v>
      </c>
      <c r="I19" s="20">
        <f t="shared" si="1"/>
        <v>0</v>
      </c>
    </row>
    <row r="20" spans="1:9" ht="13" thickBot="1" x14ac:dyDescent="0.3">
      <c r="A20" s="15"/>
      <c r="B20" s="15"/>
      <c r="C20" s="15"/>
      <c r="D20" s="16"/>
      <c r="E20" s="16"/>
      <c r="F20" s="16"/>
      <c r="G20" s="20">
        <v>0</v>
      </c>
      <c r="H20" s="20">
        <v>0</v>
      </c>
      <c r="I20" s="20">
        <f t="shared" si="1"/>
        <v>0</v>
      </c>
    </row>
    <row r="21" spans="1:9" ht="15.5" thickBot="1" x14ac:dyDescent="0.35">
      <c r="A21" s="17"/>
      <c r="B21" s="17"/>
      <c r="C21" s="17"/>
      <c r="D21" s="17"/>
      <c r="E21" s="17"/>
      <c r="F21" s="18" t="s">
        <v>12</v>
      </c>
      <c r="G21" s="20">
        <f>SUM(G5:G20)</f>
        <v>267338</v>
      </c>
      <c r="H21" s="20">
        <f>SUM(H5:H20)</f>
        <v>38852</v>
      </c>
      <c r="I21" s="20">
        <f t="shared" si="1"/>
        <v>228486</v>
      </c>
    </row>
    <row r="22" spans="1:9" ht="15" x14ac:dyDescent="0.3">
      <c r="A22" s="10"/>
      <c r="B22" s="10"/>
      <c r="C22" s="10"/>
      <c r="D22" s="10"/>
      <c r="E22" s="10"/>
      <c r="F22" s="10"/>
      <c r="G22" s="10"/>
      <c r="H22" s="10"/>
      <c r="I22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"/>
  <sheetViews>
    <sheetView topLeftCell="D2" workbookViewId="0">
      <selection activeCell="D18" sqref="D18"/>
    </sheetView>
  </sheetViews>
  <sheetFormatPr defaultColWidth="9.26953125" defaultRowHeight="12.5" x14ac:dyDescent="0.25"/>
  <cols>
    <col min="1" max="1" width="9.26953125" style="1"/>
    <col min="2" max="2" width="61.453125" style="1" customWidth="1"/>
    <col min="3" max="3" width="18.1796875" style="1" customWidth="1"/>
    <col min="4" max="4" width="19" style="1" customWidth="1"/>
    <col min="5" max="5" width="15.54296875" style="1" customWidth="1"/>
    <col min="6" max="6" width="16.26953125" style="1" customWidth="1"/>
    <col min="7" max="7" width="15.81640625" style="1" customWidth="1"/>
    <col min="8" max="8" width="20.7265625" style="1" customWidth="1"/>
    <col min="9" max="16384" width="9.26953125" style="1"/>
  </cols>
  <sheetData>
    <row r="1" spans="1:8" ht="23.5" x14ac:dyDescent="0.55000000000000004">
      <c r="A1" s="14" t="s">
        <v>48</v>
      </c>
      <c r="B1" s="14"/>
    </row>
    <row r="2" spans="1:8" ht="21.75" customHeight="1" x14ac:dyDescent="0.5">
      <c r="B2" s="21"/>
      <c r="C2" s="21"/>
      <c r="D2" s="21"/>
      <c r="E2" s="21"/>
      <c r="F2" s="21"/>
      <c r="G2" s="21"/>
      <c r="H2" s="21"/>
    </row>
    <row r="3" spans="1:8" s="2" customFormat="1" ht="30" customHeight="1" x14ac:dyDescent="0.35">
      <c r="A3" s="64" t="s">
        <v>47</v>
      </c>
      <c r="B3" s="64" t="s">
        <v>153</v>
      </c>
      <c r="C3" s="138" t="s">
        <v>209</v>
      </c>
      <c r="D3" s="138"/>
      <c r="E3" s="138" t="s">
        <v>210</v>
      </c>
      <c r="F3" s="138"/>
      <c r="G3" s="138" t="s">
        <v>211</v>
      </c>
      <c r="H3" s="138"/>
    </row>
    <row r="4" spans="1:8" s="2" customFormat="1" ht="27.75" customHeight="1" x14ac:dyDescent="0.35">
      <c r="A4" s="65"/>
      <c r="B4" s="65"/>
      <c r="C4" s="64" t="s">
        <v>0</v>
      </c>
      <c r="D4" s="64" t="s">
        <v>140</v>
      </c>
      <c r="E4" s="64" t="s">
        <v>0</v>
      </c>
      <c r="F4" s="64" t="s">
        <v>140</v>
      </c>
      <c r="G4" s="64" t="s">
        <v>0</v>
      </c>
      <c r="H4" s="64" t="s">
        <v>140</v>
      </c>
    </row>
    <row r="5" spans="1:8" s="19" customFormat="1" ht="13.5" thickBot="1" x14ac:dyDescent="0.35">
      <c r="A5" s="86">
        <v>1</v>
      </c>
      <c r="B5" s="86" t="s">
        <v>100</v>
      </c>
      <c r="C5" s="87">
        <f>3848/2</f>
        <v>1924</v>
      </c>
      <c r="D5" s="87">
        <v>2000</v>
      </c>
      <c r="E5" s="87">
        <f>1924*3</f>
        <v>5772</v>
      </c>
      <c r="F5" s="87">
        <v>5000</v>
      </c>
      <c r="G5" s="87">
        <f t="shared" ref="G5:H7" si="0">C5+E5</f>
        <v>7696</v>
      </c>
      <c r="H5" s="87">
        <f t="shared" si="0"/>
        <v>7000</v>
      </c>
    </row>
    <row r="6" spans="1:8" ht="13.5" thickBot="1" x14ac:dyDescent="0.35">
      <c r="A6" s="88">
        <v>2</v>
      </c>
      <c r="B6" s="89" t="s">
        <v>101</v>
      </c>
      <c r="C6" s="90">
        <v>0</v>
      </c>
      <c r="D6" s="90">
        <v>0</v>
      </c>
      <c r="E6" s="87">
        <v>15000</v>
      </c>
      <c r="F6" s="90">
        <v>27500</v>
      </c>
      <c r="G6" s="87">
        <f t="shared" si="0"/>
        <v>15000</v>
      </c>
      <c r="H6" s="87">
        <f t="shared" si="0"/>
        <v>27500</v>
      </c>
    </row>
    <row r="7" spans="1:8" ht="13.5" thickBot="1" x14ac:dyDescent="0.35">
      <c r="A7" s="88">
        <v>3</v>
      </c>
      <c r="B7" s="89" t="s">
        <v>102</v>
      </c>
      <c r="C7" s="87">
        <v>9232</v>
      </c>
      <c r="D7" s="90">
        <v>5000</v>
      </c>
      <c r="E7" s="87">
        <v>6924</v>
      </c>
      <c r="F7" s="90">
        <v>10000</v>
      </c>
      <c r="G7" s="87">
        <f t="shared" ref="G7:G12" si="1">C7+E7</f>
        <v>16156</v>
      </c>
      <c r="H7" s="87">
        <f t="shared" si="0"/>
        <v>15000</v>
      </c>
    </row>
    <row r="8" spans="1:8" ht="13.5" thickBot="1" x14ac:dyDescent="0.35">
      <c r="A8" s="88">
        <v>4</v>
      </c>
      <c r="B8" s="89" t="s">
        <v>103</v>
      </c>
      <c r="C8" s="90">
        <f>SUM(C9:C12)</f>
        <v>0</v>
      </c>
      <c r="D8" s="90">
        <f t="shared" ref="D8:H8" si="2">SUM(D9:D12)</f>
        <v>2500</v>
      </c>
      <c r="E8" s="90">
        <f t="shared" si="2"/>
        <v>0</v>
      </c>
      <c r="F8" s="90">
        <f t="shared" si="2"/>
        <v>2000</v>
      </c>
      <c r="G8" s="87">
        <f>C8+E8</f>
        <v>0</v>
      </c>
      <c r="H8" s="90">
        <f t="shared" si="2"/>
        <v>4500</v>
      </c>
    </row>
    <row r="9" spans="1:8" ht="13" thickBot="1" x14ac:dyDescent="0.3">
      <c r="A9" s="108">
        <v>4.0999999999999996</v>
      </c>
      <c r="B9" s="109" t="s">
        <v>104</v>
      </c>
      <c r="C9" s="110"/>
      <c r="D9" s="110">
        <v>2500</v>
      </c>
      <c r="E9" s="110">
        <v>0</v>
      </c>
      <c r="F9" s="110">
        <v>2000</v>
      </c>
      <c r="G9" s="110">
        <f>C9+E9</f>
        <v>0</v>
      </c>
      <c r="H9" s="110">
        <f>D9+F9</f>
        <v>4500</v>
      </c>
    </row>
    <row r="10" spans="1:8" ht="13" thickBot="1" x14ac:dyDescent="0.3">
      <c r="A10" s="108">
        <v>4.2</v>
      </c>
      <c r="B10" s="109" t="s">
        <v>105</v>
      </c>
      <c r="C10" s="110"/>
      <c r="D10" s="110"/>
      <c r="E10" s="110">
        <v>0</v>
      </c>
      <c r="F10" s="110">
        <v>0</v>
      </c>
      <c r="G10" s="110">
        <f t="shared" si="1"/>
        <v>0</v>
      </c>
      <c r="H10" s="110">
        <f>D10+F10</f>
        <v>0</v>
      </c>
    </row>
    <row r="11" spans="1:8" ht="13" thickBot="1" x14ac:dyDescent="0.3">
      <c r="A11" s="108">
        <v>4.3</v>
      </c>
      <c r="B11" s="109" t="s">
        <v>106</v>
      </c>
      <c r="C11" s="110">
        <f t="shared" ref="C11:F11" si="3">SUM(C12:C12)</f>
        <v>0</v>
      </c>
      <c r="D11" s="110">
        <f t="shared" si="3"/>
        <v>0</v>
      </c>
      <c r="E11" s="110">
        <f t="shared" si="3"/>
        <v>0</v>
      </c>
      <c r="F11" s="110">
        <f t="shared" si="3"/>
        <v>0</v>
      </c>
      <c r="G11" s="110">
        <f t="shared" si="1"/>
        <v>0</v>
      </c>
      <c r="H11" s="110">
        <f>D11+F11</f>
        <v>0</v>
      </c>
    </row>
    <row r="12" spans="1:8" ht="13" thickBot="1" x14ac:dyDescent="0.3">
      <c r="A12" s="108">
        <v>4.4000000000000004</v>
      </c>
      <c r="B12" s="109" t="s">
        <v>37</v>
      </c>
      <c r="C12" s="110"/>
      <c r="D12" s="110"/>
      <c r="E12" s="110"/>
      <c r="F12" s="110"/>
      <c r="G12" s="110">
        <f t="shared" si="1"/>
        <v>0</v>
      </c>
      <c r="H12" s="110">
        <f>D12+F12</f>
        <v>0</v>
      </c>
    </row>
    <row r="13" spans="1:8" s="3" customFormat="1" ht="21" customHeight="1" thickBot="1" x14ac:dyDescent="0.4">
      <c r="A13" s="62"/>
      <c r="B13" s="62" t="s">
        <v>1</v>
      </c>
      <c r="C13" s="63">
        <f t="shared" ref="C13:H13" si="4">SUM(C5:C8)</f>
        <v>11156</v>
      </c>
      <c r="D13" s="63">
        <f t="shared" si="4"/>
        <v>9500</v>
      </c>
      <c r="E13" s="63">
        <f t="shared" si="4"/>
        <v>27696</v>
      </c>
      <c r="F13" s="63">
        <f t="shared" si="4"/>
        <v>44500</v>
      </c>
      <c r="G13" s="63">
        <f t="shared" si="4"/>
        <v>38852</v>
      </c>
      <c r="H13" s="63">
        <f t="shared" si="4"/>
        <v>54000</v>
      </c>
    </row>
  </sheetData>
  <mergeCells count="3">
    <mergeCell ref="C3:D3"/>
    <mergeCell ref="E3:F3"/>
    <mergeCell ref="G3:H3"/>
  </mergeCells>
  <pageMargins left="0.25" right="0.25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67EA-D3DA-4769-BF0F-B045D654F36A}">
  <dimension ref="A1:F17"/>
  <sheetViews>
    <sheetView workbookViewId="0">
      <selection activeCell="F5" sqref="F5"/>
    </sheetView>
  </sheetViews>
  <sheetFormatPr defaultRowHeight="14.5" x14ac:dyDescent="0.35"/>
  <cols>
    <col min="1" max="1" width="21.7265625" bestFit="1" customWidth="1"/>
    <col min="2" max="2" width="34.453125" bestFit="1" customWidth="1"/>
    <col min="3" max="3" width="18.26953125" bestFit="1" customWidth="1"/>
    <col min="4" max="4" width="27.26953125" bestFit="1" customWidth="1"/>
    <col min="5" max="5" width="16.54296875" bestFit="1" customWidth="1"/>
    <col min="6" max="6" width="15.7265625" customWidth="1"/>
  </cols>
  <sheetData>
    <row r="1" spans="1:6" ht="23.5" x14ac:dyDescent="0.55000000000000004">
      <c r="A1" s="137" t="s">
        <v>49</v>
      </c>
      <c r="B1" s="137"/>
      <c r="C1" s="137"/>
      <c r="D1" s="137"/>
      <c r="E1" s="137"/>
      <c r="F1" s="137"/>
    </row>
    <row r="2" spans="1:6" ht="15" thickBot="1" x14ac:dyDescent="0.4"/>
    <row r="3" spans="1:6" ht="15.5" thickBot="1" x14ac:dyDescent="0.4">
      <c r="A3" s="76" t="s">
        <v>54</v>
      </c>
      <c r="B3" s="77" t="s">
        <v>10</v>
      </c>
      <c r="C3" s="77" t="s">
        <v>50</v>
      </c>
      <c r="D3" s="77" t="s">
        <v>51</v>
      </c>
      <c r="E3" s="77" t="s">
        <v>52</v>
      </c>
      <c r="F3" s="78" t="s">
        <v>53</v>
      </c>
    </row>
    <row r="4" spans="1:6" ht="16" thickBot="1" x14ac:dyDescent="0.4">
      <c r="A4" s="79" t="s">
        <v>158</v>
      </c>
      <c r="B4" s="80" t="s">
        <v>142</v>
      </c>
      <c r="C4" s="81">
        <v>45352</v>
      </c>
      <c r="D4" s="80"/>
      <c r="E4" s="130">
        <v>45351</v>
      </c>
      <c r="F4" s="80" t="s">
        <v>213</v>
      </c>
    </row>
    <row r="5" spans="1:6" ht="16" thickBot="1" x14ac:dyDescent="0.4">
      <c r="A5" s="82" t="s">
        <v>159</v>
      </c>
      <c r="B5" s="83" t="s">
        <v>142</v>
      </c>
      <c r="C5" s="84">
        <v>45536</v>
      </c>
      <c r="D5" s="83"/>
      <c r="E5" s="83"/>
      <c r="F5" s="83"/>
    </row>
    <row r="6" spans="1:6" ht="16" thickBot="1" x14ac:dyDescent="0.4">
      <c r="A6" s="79" t="s">
        <v>160</v>
      </c>
      <c r="B6" s="80" t="s">
        <v>142</v>
      </c>
      <c r="C6" s="81">
        <v>45717</v>
      </c>
      <c r="D6" s="80"/>
      <c r="E6" s="80"/>
      <c r="F6" s="80"/>
    </row>
    <row r="7" spans="1:6" ht="16" thickBot="1" x14ac:dyDescent="0.4">
      <c r="A7" s="82" t="s">
        <v>161</v>
      </c>
      <c r="B7" s="83" t="s">
        <v>142</v>
      </c>
      <c r="C7" s="84">
        <v>45901</v>
      </c>
      <c r="D7" s="83"/>
      <c r="E7" s="83"/>
      <c r="F7" s="83"/>
    </row>
    <row r="8" spans="1:6" ht="16" thickBot="1" x14ac:dyDescent="0.4">
      <c r="A8" s="79" t="s">
        <v>154</v>
      </c>
      <c r="B8" s="80" t="s">
        <v>87</v>
      </c>
      <c r="C8" s="81">
        <v>46014</v>
      </c>
      <c r="D8" s="80"/>
      <c r="E8" s="80"/>
      <c r="F8" s="80"/>
    </row>
    <row r="9" spans="1:6" ht="16" thickBot="1" x14ac:dyDescent="0.4">
      <c r="A9" s="82" t="s">
        <v>162</v>
      </c>
      <c r="B9" s="83" t="s">
        <v>142</v>
      </c>
      <c r="C9" s="84">
        <v>46082</v>
      </c>
      <c r="D9" s="83"/>
      <c r="E9" s="83"/>
      <c r="F9" s="83"/>
    </row>
    <row r="10" spans="1:6" ht="16" thickBot="1" x14ac:dyDescent="0.4">
      <c r="A10" s="79" t="s">
        <v>155</v>
      </c>
      <c r="B10" s="80" t="s">
        <v>156</v>
      </c>
      <c r="C10" s="81">
        <v>46104</v>
      </c>
      <c r="D10" s="80"/>
      <c r="E10" s="80"/>
      <c r="F10" s="80"/>
    </row>
    <row r="11" spans="1:6" ht="16" thickBot="1" x14ac:dyDescent="0.4">
      <c r="A11" s="82" t="s">
        <v>163</v>
      </c>
      <c r="B11" s="83" t="s">
        <v>142</v>
      </c>
      <c r="C11" s="84">
        <v>46266</v>
      </c>
      <c r="D11" s="83"/>
      <c r="E11" s="83"/>
      <c r="F11" s="83"/>
    </row>
    <row r="12" spans="1:6" ht="16" thickBot="1" x14ac:dyDescent="0.4">
      <c r="A12" s="79" t="s">
        <v>157</v>
      </c>
      <c r="B12" s="80" t="s">
        <v>86</v>
      </c>
      <c r="C12" s="81">
        <v>46288</v>
      </c>
      <c r="D12" s="80"/>
      <c r="E12" s="80"/>
      <c r="F12" s="80"/>
    </row>
    <row r="17" spans="4:6" x14ac:dyDescent="0.35">
      <c r="D17" s="71"/>
      <c r="F17" s="7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3CFF-FED5-40E2-91ED-C8E8C7AC1487}">
  <dimension ref="A1:J19"/>
  <sheetViews>
    <sheetView workbookViewId="0">
      <selection activeCell="B20" sqref="B20"/>
    </sheetView>
  </sheetViews>
  <sheetFormatPr defaultRowHeight="14.5" x14ac:dyDescent="0.35"/>
  <cols>
    <col min="1" max="1" width="73" customWidth="1"/>
    <col min="2" max="2" width="15.26953125" bestFit="1" customWidth="1"/>
    <col min="3" max="3" width="16.54296875" bestFit="1" customWidth="1"/>
    <col min="4" max="4" width="13.7265625" bestFit="1" customWidth="1"/>
    <col min="5" max="5" width="14.26953125" customWidth="1"/>
    <col min="6" max="6" width="9.7265625" customWidth="1"/>
    <col min="7" max="7" width="7.7265625" customWidth="1"/>
    <col min="8" max="8" width="6.54296875" customWidth="1"/>
    <col min="9" max="9" width="8.26953125" customWidth="1"/>
    <col min="10" max="10" width="9.7265625" customWidth="1"/>
  </cols>
  <sheetData>
    <row r="1" spans="1:10" ht="23.5" x14ac:dyDescent="0.55000000000000004">
      <c r="A1" s="137" t="s">
        <v>49</v>
      </c>
      <c r="B1" s="137"/>
      <c r="C1" s="137"/>
      <c r="D1" s="137"/>
      <c r="E1" s="137"/>
      <c r="F1" s="137"/>
      <c r="G1" s="75"/>
      <c r="H1" s="75"/>
      <c r="I1" s="75"/>
    </row>
    <row r="3" spans="1:10" x14ac:dyDescent="0.35">
      <c r="A3" s="13" t="s">
        <v>76</v>
      </c>
      <c r="B3" s="13"/>
      <c r="C3" s="13"/>
      <c r="D3" s="13"/>
      <c r="E3" s="13"/>
    </row>
    <row r="7" spans="1:10" ht="15" customHeight="1" x14ac:dyDescent="0.35">
      <c r="A7" s="154" t="s">
        <v>77</v>
      </c>
      <c r="B7" s="157" t="s">
        <v>78</v>
      </c>
      <c r="C7" s="158"/>
      <c r="D7" s="158"/>
      <c r="E7" s="158"/>
      <c r="F7" s="158"/>
      <c r="G7" s="158"/>
      <c r="H7" s="158"/>
      <c r="I7" s="158"/>
      <c r="J7" s="158"/>
    </row>
    <row r="8" spans="1:10" x14ac:dyDescent="0.35">
      <c r="A8" s="154"/>
      <c r="B8" s="155" t="s">
        <v>143</v>
      </c>
      <c r="C8" s="156"/>
      <c r="D8" s="156"/>
      <c r="E8" s="156"/>
      <c r="F8" s="156"/>
      <c r="G8" s="156"/>
      <c r="H8" s="156"/>
      <c r="I8" s="156"/>
      <c r="J8" s="156"/>
    </row>
    <row r="12" spans="1:10" ht="15" thickBot="1" x14ac:dyDescent="0.4"/>
    <row r="13" spans="1:10" ht="26.5" thickBot="1" x14ac:dyDescent="0.4">
      <c r="A13" s="22" t="s">
        <v>55</v>
      </c>
      <c r="B13" s="23" t="s">
        <v>56</v>
      </c>
      <c r="C13" s="23" t="s">
        <v>57</v>
      </c>
      <c r="D13" s="23" t="s">
        <v>58</v>
      </c>
      <c r="E13" s="24" t="s">
        <v>59</v>
      </c>
      <c r="F13" s="23"/>
      <c r="G13" s="23">
        <v>2023</v>
      </c>
      <c r="H13" s="23">
        <v>2024</v>
      </c>
      <c r="I13" s="23">
        <v>2025</v>
      </c>
      <c r="J13" s="25" t="s">
        <v>80</v>
      </c>
    </row>
    <row r="14" spans="1:10" ht="15" thickBot="1" x14ac:dyDescent="0.4">
      <c r="A14" s="159" t="s">
        <v>107</v>
      </c>
      <c r="B14" s="162" t="s">
        <v>108</v>
      </c>
      <c r="C14" s="165">
        <v>0</v>
      </c>
      <c r="D14" s="168">
        <v>2023</v>
      </c>
      <c r="E14" s="171"/>
      <c r="F14" s="112" t="s">
        <v>60</v>
      </c>
      <c r="G14" s="113">
        <v>0</v>
      </c>
      <c r="H14" s="113">
        <v>0</v>
      </c>
      <c r="I14" s="113">
        <v>4</v>
      </c>
      <c r="J14" s="113">
        <f>SUM(G14:I14)</f>
        <v>4</v>
      </c>
    </row>
    <row r="15" spans="1:10" ht="15" thickBot="1" x14ac:dyDescent="0.4">
      <c r="A15" s="160"/>
      <c r="B15" s="163"/>
      <c r="C15" s="166"/>
      <c r="D15" s="169"/>
      <c r="E15" s="172"/>
      <c r="F15" s="112" t="s">
        <v>61</v>
      </c>
      <c r="G15" s="113">
        <v>0</v>
      </c>
      <c r="H15" s="113">
        <v>0</v>
      </c>
      <c r="I15" s="113">
        <v>4</v>
      </c>
      <c r="J15" s="113">
        <f>SUM(G15:I15)</f>
        <v>4</v>
      </c>
    </row>
    <row r="16" spans="1:10" ht="15" thickBot="1" x14ac:dyDescent="0.4">
      <c r="A16" s="161"/>
      <c r="B16" s="164"/>
      <c r="C16" s="167"/>
      <c r="D16" s="170"/>
      <c r="E16" s="173"/>
      <c r="F16" s="112" t="s">
        <v>62</v>
      </c>
      <c r="G16" s="113">
        <v>0</v>
      </c>
      <c r="H16" s="113">
        <v>0</v>
      </c>
      <c r="I16" s="113">
        <v>0</v>
      </c>
      <c r="J16" s="113">
        <v>4</v>
      </c>
    </row>
    <row r="17" spans="1:10" ht="15" thickBot="1" x14ac:dyDescent="0.4">
      <c r="A17" s="139" t="s">
        <v>109</v>
      </c>
      <c r="B17" s="142" t="s">
        <v>88</v>
      </c>
      <c r="C17" s="145">
        <v>0</v>
      </c>
      <c r="D17" s="148">
        <v>2022</v>
      </c>
      <c r="E17" s="151"/>
      <c r="F17" s="26" t="s">
        <v>60</v>
      </c>
      <c r="G17" s="111">
        <v>0</v>
      </c>
      <c r="H17" s="111">
        <v>0</v>
      </c>
      <c r="I17" s="111">
        <v>100</v>
      </c>
      <c r="J17" s="111">
        <f>SUM(G17:I17)</f>
        <v>100</v>
      </c>
    </row>
    <row r="18" spans="1:10" ht="15" thickBot="1" x14ac:dyDescent="0.4">
      <c r="A18" s="140"/>
      <c r="B18" s="143"/>
      <c r="C18" s="146"/>
      <c r="D18" s="149"/>
      <c r="E18" s="152"/>
      <c r="F18" s="26" t="s">
        <v>61</v>
      </c>
      <c r="G18" s="111">
        <v>0</v>
      </c>
      <c r="H18" s="111">
        <v>0</v>
      </c>
      <c r="I18" s="111">
        <v>100</v>
      </c>
      <c r="J18" s="111">
        <f>SUM(G18:I18)</f>
        <v>100</v>
      </c>
    </row>
    <row r="19" spans="1:10" ht="15" thickBot="1" x14ac:dyDescent="0.4">
      <c r="A19" s="141"/>
      <c r="B19" s="144"/>
      <c r="C19" s="147"/>
      <c r="D19" s="150"/>
      <c r="E19" s="153"/>
      <c r="F19" s="26" t="s">
        <v>62</v>
      </c>
      <c r="G19" s="111">
        <v>0</v>
      </c>
      <c r="H19" s="111">
        <v>0</v>
      </c>
      <c r="I19" s="111">
        <v>0</v>
      </c>
      <c r="J19" s="111">
        <v>0</v>
      </c>
    </row>
  </sheetData>
  <mergeCells count="14">
    <mergeCell ref="A1:F1"/>
    <mergeCell ref="A7:A8"/>
    <mergeCell ref="B8:J8"/>
    <mergeCell ref="B7:J7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86F1-36B1-44BB-81AD-1AEA31B1F672}">
  <dimension ref="A1:L52"/>
  <sheetViews>
    <sheetView topLeftCell="E18" zoomScale="110" zoomScaleNormal="110" workbookViewId="0">
      <selection activeCell="E18" sqref="E18"/>
    </sheetView>
  </sheetViews>
  <sheetFormatPr defaultRowHeight="14.5" x14ac:dyDescent="0.35"/>
  <cols>
    <col min="1" max="1" width="10.54296875" bestFit="1" customWidth="1"/>
    <col min="2" max="3" width="44.7265625" hidden="1" customWidth="1"/>
    <col min="4" max="4" width="15.26953125" bestFit="1" customWidth="1"/>
    <col min="5" max="5" width="10" bestFit="1" customWidth="1"/>
    <col min="6" max="6" width="11.26953125" bestFit="1" customWidth="1"/>
    <col min="7" max="8" width="11.453125" bestFit="1" customWidth="1"/>
    <col min="9" max="9" width="12.7265625" bestFit="1" customWidth="1"/>
    <col min="10" max="10" width="11.26953125" bestFit="1" customWidth="1"/>
    <col min="11" max="11" width="31.81640625" customWidth="1"/>
    <col min="12" max="12" width="18" customWidth="1"/>
  </cols>
  <sheetData>
    <row r="1" spans="1:12" ht="23.5" x14ac:dyDescent="0.55000000000000004">
      <c r="A1" s="137" t="s">
        <v>83</v>
      </c>
      <c r="B1" s="137"/>
      <c r="C1" s="137"/>
      <c r="D1" s="137"/>
      <c r="E1" s="137"/>
      <c r="F1" s="137"/>
    </row>
    <row r="2" spans="1:12" ht="15" thickBot="1" x14ac:dyDescent="0.4"/>
    <row r="3" spans="1:12" ht="15" thickBot="1" x14ac:dyDescent="0.4">
      <c r="A3" s="27" t="s">
        <v>63</v>
      </c>
      <c r="B3" s="28" t="s">
        <v>64</v>
      </c>
      <c r="C3" s="28" t="s">
        <v>79</v>
      </c>
      <c r="D3" s="28" t="s">
        <v>56</v>
      </c>
      <c r="E3" s="28"/>
      <c r="F3" s="28">
        <v>2023</v>
      </c>
      <c r="G3" s="28">
        <v>2024</v>
      </c>
      <c r="H3" s="28">
        <v>2025</v>
      </c>
      <c r="I3" s="29" t="s">
        <v>80</v>
      </c>
      <c r="K3" s="133"/>
      <c r="L3" s="133"/>
    </row>
    <row r="4" spans="1:12" ht="15.75" customHeight="1" thickBot="1" x14ac:dyDescent="0.4">
      <c r="A4" s="210">
        <v>1.1000000000000001</v>
      </c>
      <c r="B4" s="211" t="s">
        <v>89</v>
      </c>
      <c r="C4" s="212" t="s">
        <v>117</v>
      </c>
      <c r="D4" s="213" t="s">
        <v>90</v>
      </c>
      <c r="E4" s="30" t="s">
        <v>65</v>
      </c>
      <c r="F4" s="61">
        <v>40000</v>
      </c>
      <c r="G4" s="61">
        <v>0</v>
      </c>
      <c r="H4" s="61">
        <v>0</v>
      </c>
      <c r="I4" s="61">
        <f>SUM(F4:H4)</f>
        <v>40000</v>
      </c>
      <c r="K4" s="174"/>
      <c r="L4" s="175"/>
    </row>
    <row r="5" spans="1:12" ht="15" thickBot="1" x14ac:dyDescent="0.4">
      <c r="A5" s="178"/>
      <c r="B5" s="181"/>
      <c r="C5" s="184"/>
      <c r="D5" s="202"/>
      <c r="E5" s="30" t="s">
        <v>81</v>
      </c>
      <c r="F5" s="61">
        <v>40000</v>
      </c>
      <c r="G5" s="61">
        <f>38076-G6</f>
        <v>32304</v>
      </c>
      <c r="H5" s="61">
        <v>0</v>
      </c>
      <c r="I5" s="122">
        <f>I6+G5+H5</f>
        <v>40000</v>
      </c>
      <c r="K5" s="174"/>
      <c r="L5" s="175"/>
    </row>
    <row r="6" spans="1:12" ht="15" thickBot="1" x14ac:dyDescent="0.4">
      <c r="A6" s="179"/>
      <c r="B6" s="182"/>
      <c r="C6" s="185"/>
      <c r="D6" s="203"/>
      <c r="E6" s="30" t="s">
        <v>66</v>
      </c>
      <c r="F6" s="61">
        <f>'Expenditure Summary'!C5</f>
        <v>1924</v>
      </c>
      <c r="G6" s="61">
        <f>'Expenditure Summary'!E5</f>
        <v>5772</v>
      </c>
      <c r="H6" s="61">
        <v>0</v>
      </c>
      <c r="I6" s="61">
        <f>SUM(F6:H6)</f>
        <v>7696</v>
      </c>
      <c r="K6" s="174"/>
      <c r="L6" s="175"/>
    </row>
    <row r="7" spans="1:12" ht="15.75" customHeight="1" thickBot="1" x14ac:dyDescent="0.4">
      <c r="A7" s="189">
        <v>1.2</v>
      </c>
      <c r="B7" s="192" t="s">
        <v>92</v>
      </c>
      <c r="C7" s="195" t="s">
        <v>118</v>
      </c>
      <c r="D7" s="186" t="s">
        <v>93</v>
      </c>
      <c r="E7" s="72" t="s">
        <v>65</v>
      </c>
      <c r="F7" s="74">
        <v>0</v>
      </c>
      <c r="G7" s="74">
        <v>60000</v>
      </c>
      <c r="H7" s="74">
        <v>0</v>
      </c>
      <c r="I7" s="74">
        <f>SUM(F7:H7)</f>
        <v>60000</v>
      </c>
      <c r="K7" s="174"/>
      <c r="L7" s="175"/>
    </row>
    <row r="8" spans="1:12" ht="15" thickBot="1" x14ac:dyDescent="0.4">
      <c r="A8" s="190"/>
      <c r="B8" s="193"/>
      <c r="C8" s="196"/>
      <c r="D8" s="187"/>
      <c r="E8" s="72" t="s">
        <v>81</v>
      </c>
      <c r="F8" s="74">
        <v>0</v>
      </c>
      <c r="G8" s="74">
        <v>30000</v>
      </c>
      <c r="H8" s="74">
        <v>30000</v>
      </c>
      <c r="I8" s="74">
        <f>I9+G8+H8</f>
        <v>60000</v>
      </c>
      <c r="K8" s="174"/>
      <c r="L8" s="175"/>
    </row>
    <row r="9" spans="1:12" ht="15" thickBot="1" x14ac:dyDescent="0.4">
      <c r="A9" s="191"/>
      <c r="B9" s="194"/>
      <c r="C9" s="197"/>
      <c r="D9" s="188"/>
      <c r="E9" s="72" t="s">
        <v>66</v>
      </c>
      <c r="F9" s="74">
        <v>0</v>
      </c>
      <c r="G9" s="74">
        <v>0</v>
      </c>
      <c r="H9" s="74">
        <v>0</v>
      </c>
      <c r="I9" s="74">
        <f>SUM(F9:H9)</f>
        <v>0</v>
      </c>
      <c r="K9" s="174"/>
      <c r="L9" s="175"/>
    </row>
    <row r="10" spans="1:12" ht="15.75" customHeight="1" thickBot="1" x14ac:dyDescent="0.4">
      <c r="A10" s="177">
        <v>1.3</v>
      </c>
      <c r="B10" s="180" t="s">
        <v>110</v>
      </c>
      <c r="C10" s="183" t="s">
        <v>119</v>
      </c>
      <c r="D10" s="201" t="s">
        <v>128</v>
      </c>
      <c r="E10" s="30" t="s">
        <v>65</v>
      </c>
      <c r="F10" s="61">
        <v>0</v>
      </c>
      <c r="G10" s="61">
        <v>55000</v>
      </c>
      <c r="H10" s="61">
        <v>0</v>
      </c>
      <c r="I10" s="61">
        <f>SUM(F10:H10)</f>
        <v>55000</v>
      </c>
      <c r="K10" s="174"/>
      <c r="L10" s="175"/>
    </row>
    <row r="11" spans="1:12" ht="15" thickBot="1" x14ac:dyDescent="0.4">
      <c r="A11" s="178"/>
      <c r="B11" s="181"/>
      <c r="C11" s="184"/>
      <c r="D11" s="202"/>
      <c r="E11" s="30" t="s">
        <v>81</v>
      </c>
      <c r="F11" s="61">
        <v>0</v>
      </c>
      <c r="G11" s="61">
        <v>0</v>
      </c>
      <c r="H11" s="61">
        <v>55000</v>
      </c>
      <c r="I11" s="61">
        <f>I12+G12+H11</f>
        <v>55000</v>
      </c>
      <c r="K11" s="174"/>
      <c r="L11" s="175"/>
    </row>
    <row r="12" spans="1:12" ht="15" thickBot="1" x14ac:dyDescent="0.4">
      <c r="A12" s="179"/>
      <c r="B12" s="182"/>
      <c r="C12" s="185"/>
      <c r="D12" s="203"/>
      <c r="E12" s="30" t="s">
        <v>66</v>
      </c>
      <c r="F12" s="61"/>
      <c r="G12" s="61">
        <v>0</v>
      </c>
      <c r="H12" s="61">
        <v>0</v>
      </c>
      <c r="I12" s="61">
        <f>SUM(F12:H12)</f>
        <v>0</v>
      </c>
      <c r="K12" s="174"/>
      <c r="L12" s="175"/>
    </row>
    <row r="13" spans="1:12" ht="15.75" customHeight="1" thickBot="1" x14ac:dyDescent="0.4">
      <c r="A13" s="189">
        <v>1.4</v>
      </c>
      <c r="B13" s="204" t="s">
        <v>94</v>
      </c>
      <c r="C13" s="207" t="s">
        <v>120</v>
      </c>
      <c r="D13" s="186" t="s">
        <v>91</v>
      </c>
      <c r="E13" s="72" t="s">
        <v>65</v>
      </c>
      <c r="F13" s="74">
        <v>0</v>
      </c>
      <c r="G13" s="74">
        <v>0</v>
      </c>
      <c r="H13" s="74">
        <v>15000</v>
      </c>
      <c r="I13" s="74">
        <f>SUM(F13:H13)</f>
        <v>15000</v>
      </c>
      <c r="K13" s="174"/>
      <c r="L13" s="175"/>
    </row>
    <row r="14" spans="1:12" ht="15" thickBot="1" x14ac:dyDescent="0.4">
      <c r="A14" s="190"/>
      <c r="B14" s="205"/>
      <c r="C14" s="208"/>
      <c r="D14" s="187"/>
      <c r="E14" s="72" t="s">
        <v>81</v>
      </c>
      <c r="F14" s="74">
        <v>0</v>
      </c>
      <c r="G14" s="74">
        <v>0</v>
      </c>
      <c r="H14" s="74">
        <v>15000</v>
      </c>
      <c r="I14" s="74">
        <f>I15+G14+H14</f>
        <v>15000</v>
      </c>
      <c r="K14" s="174"/>
      <c r="L14" s="175"/>
    </row>
    <row r="15" spans="1:12" ht="15" thickBot="1" x14ac:dyDescent="0.4">
      <c r="A15" s="191"/>
      <c r="B15" s="206"/>
      <c r="C15" s="209"/>
      <c r="D15" s="188"/>
      <c r="E15" s="72" t="s">
        <v>66</v>
      </c>
      <c r="F15" s="74">
        <v>0</v>
      </c>
      <c r="G15" s="74">
        <v>0</v>
      </c>
      <c r="H15" s="74">
        <v>0</v>
      </c>
      <c r="I15" s="74">
        <f>SUM(F15:H15)</f>
        <v>0</v>
      </c>
      <c r="K15" s="174"/>
      <c r="L15" s="175"/>
    </row>
    <row r="16" spans="1:12" ht="15.75" customHeight="1" thickBot="1" x14ac:dyDescent="0.4">
      <c r="A16" s="177">
        <v>2.1</v>
      </c>
      <c r="B16" s="180" t="s">
        <v>110</v>
      </c>
      <c r="C16" s="183" t="s">
        <v>121</v>
      </c>
      <c r="D16" s="201" t="s">
        <v>128</v>
      </c>
      <c r="E16" s="30" t="s">
        <v>65</v>
      </c>
      <c r="F16" s="61">
        <v>20000</v>
      </c>
      <c r="G16" s="61">
        <v>50000</v>
      </c>
      <c r="H16" s="61">
        <v>0</v>
      </c>
      <c r="I16" s="61">
        <f>SUM(F16:H16)</f>
        <v>70000</v>
      </c>
      <c r="K16" s="174"/>
      <c r="L16" s="175"/>
    </row>
    <row r="17" spans="1:12" ht="15" thickBot="1" x14ac:dyDescent="0.4">
      <c r="A17" s="178"/>
      <c r="B17" s="181"/>
      <c r="C17" s="184"/>
      <c r="D17" s="202"/>
      <c r="E17" s="30" t="s">
        <v>81</v>
      </c>
      <c r="F17" s="61">
        <v>20000</v>
      </c>
      <c r="G17" s="61">
        <v>50000</v>
      </c>
      <c r="H17" s="61">
        <v>20000</v>
      </c>
      <c r="I17" s="122">
        <f>I18+G17+H17</f>
        <v>70000</v>
      </c>
      <c r="K17" s="174"/>
      <c r="L17" s="175"/>
    </row>
    <row r="18" spans="1:12" ht="15" thickBot="1" x14ac:dyDescent="0.4">
      <c r="A18" s="179"/>
      <c r="B18" s="182"/>
      <c r="C18" s="185"/>
      <c r="D18" s="203"/>
      <c r="E18" s="30" t="s">
        <v>66</v>
      </c>
      <c r="F18" s="61">
        <v>0</v>
      </c>
      <c r="G18" s="61">
        <v>0</v>
      </c>
      <c r="H18" s="61">
        <v>0</v>
      </c>
      <c r="I18" s="61">
        <f>SUM(F18:H18)</f>
        <v>0</v>
      </c>
      <c r="K18" s="174"/>
      <c r="L18" s="175"/>
    </row>
    <row r="19" spans="1:12" ht="15.75" customHeight="1" thickBot="1" x14ac:dyDescent="0.4">
      <c r="A19" s="189">
        <v>2.2000000000000002</v>
      </c>
      <c r="B19" s="192" t="s">
        <v>111</v>
      </c>
      <c r="C19" s="195" t="s">
        <v>122</v>
      </c>
      <c r="D19" s="186" t="s">
        <v>128</v>
      </c>
      <c r="E19" s="72" t="s">
        <v>65</v>
      </c>
      <c r="F19" s="74">
        <v>0</v>
      </c>
      <c r="G19" s="74">
        <v>50000</v>
      </c>
      <c r="H19" s="74">
        <v>0</v>
      </c>
      <c r="I19" s="74">
        <f>SUM(F19:H19)</f>
        <v>50000</v>
      </c>
      <c r="K19" s="174"/>
      <c r="L19" s="175"/>
    </row>
    <row r="20" spans="1:12" ht="15" thickBot="1" x14ac:dyDescent="0.4">
      <c r="A20" s="190"/>
      <c r="B20" s="193"/>
      <c r="C20" s="196"/>
      <c r="D20" s="187"/>
      <c r="E20" s="72" t="s">
        <v>81</v>
      </c>
      <c r="F20" s="74">
        <v>0</v>
      </c>
      <c r="G20" s="74">
        <v>0</v>
      </c>
      <c r="H20" s="74">
        <v>50000</v>
      </c>
      <c r="I20" s="74">
        <f>I21+G20+H20</f>
        <v>50000</v>
      </c>
      <c r="K20" s="174"/>
      <c r="L20" s="175"/>
    </row>
    <row r="21" spans="1:12" ht="15" thickBot="1" x14ac:dyDescent="0.4">
      <c r="A21" s="191"/>
      <c r="B21" s="194"/>
      <c r="C21" s="197"/>
      <c r="D21" s="188"/>
      <c r="E21" s="72" t="s">
        <v>66</v>
      </c>
      <c r="F21" s="74">
        <v>0</v>
      </c>
      <c r="G21" s="74">
        <v>0</v>
      </c>
      <c r="H21" s="74">
        <v>0</v>
      </c>
      <c r="I21" s="74">
        <f>SUM(F21:H21)</f>
        <v>0</v>
      </c>
      <c r="K21" s="174"/>
      <c r="L21" s="175"/>
    </row>
    <row r="22" spans="1:12" ht="15.75" customHeight="1" thickBot="1" x14ac:dyDescent="0.4">
      <c r="A22" s="189">
        <v>2.2999999999999998</v>
      </c>
      <c r="B22" s="192" t="s">
        <v>112</v>
      </c>
      <c r="C22" s="195" t="s">
        <v>123</v>
      </c>
      <c r="D22" s="186" t="s">
        <v>129</v>
      </c>
      <c r="E22" s="72" t="s">
        <v>65</v>
      </c>
      <c r="F22" s="74">
        <v>0</v>
      </c>
      <c r="G22" s="74">
        <v>0</v>
      </c>
      <c r="H22" s="74">
        <v>20000</v>
      </c>
      <c r="I22" s="74">
        <f>SUM(F22:H22)</f>
        <v>20000</v>
      </c>
      <c r="K22" s="174"/>
      <c r="L22" s="175"/>
    </row>
    <row r="23" spans="1:12" ht="15" thickBot="1" x14ac:dyDescent="0.4">
      <c r="A23" s="190"/>
      <c r="B23" s="193"/>
      <c r="C23" s="196"/>
      <c r="D23" s="187"/>
      <c r="E23" s="72" t="s">
        <v>81</v>
      </c>
      <c r="F23" s="74">
        <v>0</v>
      </c>
      <c r="G23" s="74">
        <v>15000</v>
      </c>
      <c r="H23" s="74">
        <v>5000</v>
      </c>
      <c r="I23" s="74">
        <f>I24+H23</f>
        <v>20000</v>
      </c>
      <c r="K23" s="174"/>
      <c r="L23" s="175"/>
    </row>
    <row r="24" spans="1:12" ht="15" thickBot="1" x14ac:dyDescent="0.4">
      <c r="A24" s="191"/>
      <c r="B24" s="194"/>
      <c r="C24" s="197"/>
      <c r="D24" s="188"/>
      <c r="E24" s="72" t="s">
        <v>66</v>
      </c>
      <c r="F24" s="74">
        <v>0</v>
      </c>
      <c r="G24" s="74">
        <f>'Expenditure Summary'!E6</f>
        <v>15000</v>
      </c>
      <c r="H24" s="74">
        <v>0</v>
      </c>
      <c r="I24" s="74">
        <f>SUM(F24:H24)</f>
        <v>15000</v>
      </c>
      <c r="K24" s="174"/>
      <c r="L24" s="175"/>
    </row>
    <row r="25" spans="1:12" ht="15.75" customHeight="1" thickBot="1" x14ac:dyDescent="0.4">
      <c r="A25" s="189">
        <v>3.1</v>
      </c>
      <c r="B25" s="192" t="s">
        <v>89</v>
      </c>
      <c r="C25" s="195" t="s">
        <v>124</v>
      </c>
      <c r="D25" s="186" t="s">
        <v>90</v>
      </c>
      <c r="E25" s="72" t="s">
        <v>65</v>
      </c>
      <c r="F25" s="74">
        <v>30000</v>
      </c>
      <c r="G25" s="74">
        <v>30000</v>
      </c>
      <c r="H25" s="74">
        <v>35000</v>
      </c>
      <c r="I25" s="74">
        <f>SUM(F25:H25)</f>
        <v>95000</v>
      </c>
      <c r="K25" s="174"/>
      <c r="L25" s="175"/>
    </row>
    <row r="26" spans="1:12" ht="15" thickBot="1" x14ac:dyDescent="0.4">
      <c r="A26" s="190"/>
      <c r="B26" s="193"/>
      <c r="C26" s="196"/>
      <c r="D26" s="187"/>
      <c r="E26" s="72" t="s">
        <v>81</v>
      </c>
      <c r="F26" s="74">
        <v>30000</v>
      </c>
      <c r="G26" s="74">
        <f>40000-6924</f>
        <v>33076</v>
      </c>
      <c r="H26" s="74">
        <v>45768</v>
      </c>
      <c r="I26" s="123">
        <f>I27+G26+H26</f>
        <v>95000</v>
      </c>
      <c r="K26" s="174"/>
      <c r="L26" s="175"/>
    </row>
    <row r="27" spans="1:12" ht="15" thickBot="1" x14ac:dyDescent="0.4">
      <c r="A27" s="191"/>
      <c r="B27" s="194"/>
      <c r="C27" s="197"/>
      <c r="D27" s="188"/>
      <c r="E27" s="72" t="s">
        <v>66</v>
      </c>
      <c r="F27" s="74">
        <f>'Expenditure Summary'!C7</f>
        <v>9232</v>
      </c>
      <c r="G27" s="74">
        <f>'Expenditure Summary'!E7</f>
        <v>6924</v>
      </c>
      <c r="H27" s="74">
        <v>0</v>
      </c>
      <c r="I27" s="74">
        <f>SUM(F27:H27)</f>
        <v>16156</v>
      </c>
      <c r="K27" s="174"/>
      <c r="L27" s="175"/>
    </row>
    <row r="28" spans="1:12" ht="15.75" customHeight="1" thickBot="1" x14ac:dyDescent="0.4">
      <c r="A28" s="177">
        <v>3.2</v>
      </c>
      <c r="B28" s="180" t="s">
        <v>113</v>
      </c>
      <c r="C28" s="183" t="s">
        <v>125</v>
      </c>
      <c r="D28" s="201" t="s">
        <v>130</v>
      </c>
      <c r="E28" s="30" t="s">
        <v>65</v>
      </c>
      <c r="F28" s="61">
        <v>15000</v>
      </c>
      <c r="G28" s="61">
        <v>20000</v>
      </c>
      <c r="H28" s="61">
        <v>5000</v>
      </c>
      <c r="I28" s="61">
        <f>SUM(F28:H28)</f>
        <v>40000</v>
      </c>
      <c r="K28" s="174"/>
      <c r="L28" s="175"/>
    </row>
    <row r="29" spans="1:12" ht="15" thickBot="1" x14ac:dyDescent="0.4">
      <c r="A29" s="178"/>
      <c r="B29" s="181"/>
      <c r="C29" s="184"/>
      <c r="D29" s="202"/>
      <c r="E29" s="30" t="s">
        <v>81</v>
      </c>
      <c r="F29" s="61">
        <v>15000</v>
      </c>
      <c r="G29" s="61">
        <v>20000</v>
      </c>
      <c r="H29" s="61">
        <v>20000</v>
      </c>
      <c r="I29" s="122">
        <f>I30+G29+H29</f>
        <v>40000</v>
      </c>
      <c r="K29" s="174"/>
      <c r="L29" s="175"/>
    </row>
    <row r="30" spans="1:12" ht="15" thickBot="1" x14ac:dyDescent="0.4">
      <c r="A30" s="179"/>
      <c r="B30" s="182"/>
      <c r="C30" s="185"/>
      <c r="D30" s="203"/>
      <c r="E30" s="30" t="s">
        <v>66</v>
      </c>
      <c r="F30" s="61">
        <v>0</v>
      </c>
      <c r="G30" s="61">
        <v>0</v>
      </c>
      <c r="H30" s="61">
        <v>0</v>
      </c>
      <c r="I30" s="61">
        <f>SUM(F30:H30)</f>
        <v>0</v>
      </c>
      <c r="K30" s="174"/>
      <c r="L30" s="175"/>
    </row>
    <row r="31" spans="1:12" ht="15.75" customHeight="1" thickBot="1" x14ac:dyDescent="0.4">
      <c r="A31" s="189">
        <v>4.0999999999999996</v>
      </c>
      <c r="B31" s="192" t="s">
        <v>114</v>
      </c>
      <c r="C31" s="195" t="s">
        <v>105</v>
      </c>
      <c r="D31" s="186" t="s">
        <v>131</v>
      </c>
      <c r="E31" s="72" t="s">
        <v>65</v>
      </c>
      <c r="F31" s="74">
        <v>0</v>
      </c>
      <c r="G31" s="74">
        <v>2500</v>
      </c>
      <c r="H31" s="74">
        <v>2500</v>
      </c>
      <c r="I31" s="74">
        <f>SUM(F31:H31)</f>
        <v>5000</v>
      </c>
      <c r="K31" s="174"/>
      <c r="L31" s="175"/>
    </row>
    <row r="32" spans="1:12" ht="15" thickBot="1" x14ac:dyDescent="0.4">
      <c r="A32" s="190"/>
      <c r="B32" s="193"/>
      <c r="C32" s="196"/>
      <c r="D32" s="187"/>
      <c r="E32" s="72" t="s">
        <v>81</v>
      </c>
      <c r="F32" s="74">
        <v>0</v>
      </c>
      <c r="G32" s="74">
        <v>2500</v>
      </c>
      <c r="H32" s="74">
        <v>2500</v>
      </c>
      <c r="I32" s="74">
        <f>I33+G32+H32</f>
        <v>5000</v>
      </c>
      <c r="K32" s="174"/>
      <c r="L32" s="175"/>
    </row>
    <row r="33" spans="1:12" ht="15" thickBot="1" x14ac:dyDescent="0.4">
      <c r="A33" s="191"/>
      <c r="B33" s="194"/>
      <c r="C33" s="197"/>
      <c r="D33" s="188"/>
      <c r="E33" s="72" t="s">
        <v>66</v>
      </c>
      <c r="F33" s="74">
        <v>0</v>
      </c>
      <c r="G33" s="74">
        <v>0</v>
      </c>
      <c r="H33" s="74">
        <v>0</v>
      </c>
      <c r="I33" s="74">
        <f>SUM(F33:H33)</f>
        <v>0</v>
      </c>
      <c r="K33" s="174"/>
      <c r="L33" s="175"/>
    </row>
    <row r="34" spans="1:12" ht="15.75" customHeight="1" thickBot="1" x14ac:dyDescent="0.4">
      <c r="A34" s="177">
        <v>4.2</v>
      </c>
      <c r="B34" s="180" t="s">
        <v>115</v>
      </c>
      <c r="C34" s="183" t="s">
        <v>126</v>
      </c>
      <c r="D34" s="201" t="s">
        <v>132</v>
      </c>
      <c r="E34" s="30" t="s">
        <v>65</v>
      </c>
      <c r="F34" s="61">
        <v>10000</v>
      </c>
      <c r="G34" s="61">
        <v>15000</v>
      </c>
      <c r="H34" s="61">
        <v>15000</v>
      </c>
      <c r="I34" s="61">
        <f>SUM(F34:H34)</f>
        <v>40000</v>
      </c>
      <c r="K34" s="174"/>
      <c r="L34" s="175"/>
    </row>
    <row r="35" spans="1:12" ht="15" thickBot="1" x14ac:dyDescent="0.4">
      <c r="A35" s="178"/>
      <c r="B35" s="181"/>
      <c r="C35" s="184"/>
      <c r="D35" s="202"/>
      <c r="E35" s="30" t="s">
        <v>81</v>
      </c>
      <c r="F35" s="61">
        <v>10000</v>
      </c>
      <c r="G35" s="122">
        <v>15000</v>
      </c>
      <c r="H35" s="122">
        <v>25000</v>
      </c>
      <c r="I35" s="61">
        <f>I36+G35+H35</f>
        <v>40000</v>
      </c>
      <c r="K35" s="174"/>
      <c r="L35" s="175"/>
    </row>
    <row r="36" spans="1:12" ht="15" thickBot="1" x14ac:dyDescent="0.4">
      <c r="A36" s="179"/>
      <c r="B36" s="182"/>
      <c r="C36" s="185"/>
      <c r="D36" s="203"/>
      <c r="E36" s="30" t="s">
        <v>66</v>
      </c>
      <c r="F36" s="61">
        <v>0</v>
      </c>
      <c r="G36" s="122">
        <v>0</v>
      </c>
      <c r="H36" s="61"/>
      <c r="I36" s="61">
        <f>SUM(F36:H36)</f>
        <v>0</v>
      </c>
      <c r="K36" s="174"/>
      <c r="L36" s="175"/>
    </row>
    <row r="37" spans="1:12" ht="15.75" customHeight="1" thickBot="1" x14ac:dyDescent="0.4">
      <c r="A37" s="189">
        <v>4.3</v>
      </c>
      <c r="B37" s="192" t="s">
        <v>116</v>
      </c>
      <c r="C37" s="195" t="s">
        <v>127</v>
      </c>
      <c r="D37" s="198" t="s">
        <v>133</v>
      </c>
      <c r="E37" s="72" t="s">
        <v>65</v>
      </c>
      <c r="F37" s="74">
        <v>0</v>
      </c>
      <c r="G37" s="74">
        <v>0</v>
      </c>
      <c r="H37" s="74">
        <v>20000</v>
      </c>
      <c r="I37" s="74">
        <f>SUM(F37:H37)</f>
        <v>20000</v>
      </c>
      <c r="K37" s="174"/>
      <c r="L37" s="176"/>
    </row>
    <row r="38" spans="1:12" ht="15" thickBot="1" x14ac:dyDescent="0.4">
      <c r="A38" s="190"/>
      <c r="B38" s="193"/>
      <c r="C38" s="196"/>
      <c r="D38" s="199"/>
      <c r="E38" s="72" t="s">
        <v>81</v>
      </c>
      <c r="F38" s="74">
        <v>0</v>
      </c>
      <c r="G38" s="74">
        <v>0</v>
      </c>
      <c r="H38" s="74">
        <v>20000</v>
      </c>
      <c r="I38" s="74">
        <f>I39+G38+H38</f>
        <v>20000</v>
      </c>
      <c r="K38" s="174"/>
      <c r="L38" s="176"/>
    </row>
    <row r="39" spans="1:12" ht="15" thickBot="1" x14ac:dyDescent="0.4">
      <c r="A39" s="191"/>
      <c r="B39" s="194"/>
      <c r="C39" s="197"/>
      <c r="D39" s="200"/>
      <c r="E39" s="72" t="s">
        <v>66</v>
      </c>
      <c r="F39" s="74">
        <v>0</v>
      </c>
      <c r="G39" s="74">
        <v>0</v>
      </c>
      <c r="H39" s="74">
        <v>0</v>
      </c>
      <c r="I39" s="74">
        <f>SUM(F39:H39)</f>
        <v>0</v>
      </c>
      <c r="K39" s="174"/>
      <c r="L39" s="176"/>
    </row>
    <row r="40" spans="1:12" ht="15.75" customHeight="1" thickBot="1" x14ac:dyDescent="0.4">
      <c r="A40" s="177"/>
      <c r="B40" s="180" t="s">
        <v>106</v>
      </c>
      <c r="C40" s="183"/>
      <c r="D40" s="186" t="s">
        <v>106</v>
      </c>
      <c r="E40" s="30" t="s">
        <v>65</v>
      </c>
      <c r="F40" s="61">
        <v>0</v>
      </c>
      <c r="G40" s="61">
        <v>0</v>
      </c>
      <c r="H40" s="61">
        <v>10000</v>
      </c>
      <c r="I40" s="61">
        <f>SUM(F40:H40)</f>
        <v>10000</v>
      </c>
    </row>
    <row r="41" spans="1:12" ht="15" thickBot="1" x14ac:dyDescent="0.4">
      <c r="A41" s="178"/>
      <c r="B41" s="181"/>
      <c r="C41" s="184"/>
      <c r="D41" s="187"/>
      <c r="E41" s="30" t="s">
        <v>81</v>
      </c>
      <c r="F41" s="61">
        <v>0</v>
      </c>
      <c r="G41" s="61">
        <v>0</v>
      </c>
      <c r="H41" s="61">
        <v>10000</v>
      </c>
      <c r="I41" s="61">
        <f>I42+G41+H41</f>
        <v>10000</v>
      </c>
    </row>
    <row r="42" spans="1:12" ht="15" thickBot="1" x14ac:dyDescent="0.4">
      <c r="A42" s="179"/>
      <c r="B42" s="182"/>
      <c r="C42" s="185"/>
      <c r="D42" s="188"/>
      <c r="E42" s="30" t="s">
        <v>66</v>
      </c>
      <c r="F42" s="61">
        <v>0</v>
      </c>
      <c r="G42" s="61">
        <v>0</v>
      </c>
      <c r="H42" s="61">
        <v>0</v>
      </c>
      <c r="I42" s="61">
        <f>SUM(F42:H42)</f>
        <v>0</v>
      </c>
    </row>
    <row r="43" spans="1:12" ht="15.75" customHeight="1" thickBot="1" x14ac:dyDescent="0.4">
      <c r="A43" s="189"/>
      <c r="B43" s="192" t="s">
        <v>134</v>
      </c>
      <c r="C43" s="195"/>
      <c r="D43" s="198"/>
      <c r="E43" s="72" t="s">
        <v>65</v>
      </c>
      <c r="F43" s="74">
        <f>F4+F7+F10+F13+F16+F19+F22+F25+F28+F31+F34+F37+F40</f>
        <v>115000</v>
      </c>
      <c r="G43" s="74">
        <f t="shared" ref="G43:H43" si="0">G4+G7+G10+G13+G16+G19+G22+G25+G28+G31+G34+G37+G40</f>
        <v>282500</v>
      </c>
      <c r="H43" s="74">
        <f t="shared" si="0"/>
        <v>122500</v>
      </c>
      <c r="I43" s="74">
        <f>SUM(F43:H43)</f>
        <v>520000</v>
      </c>
      <c r="K43" s="121"/>
    </row>
    <row r="44" spans="1:12" ht="15" thickBot="1" x14ac:dyDescent="0.4">
      <c r="A44" s="190"/>
      <c r="B44" s="193"/>
      <c r="C44" s="196"/>
      <c r="D44" s="199"/>
      <c r="E44" s="72" t="s">
        <v>81</v>
      </c>
      <c r="F44" s="74">
        <f>F5+F8+F11+F14+F17+F20+F23+F26+F29+F32+F35+F38+F41</f>
        <v>115000</v>
      </c>
      <c r="G44" s="74">
        <f>G5+G8+G11+G14+G17+G20+G26+G29+G32+G35+G38+G41</f>
        <v>182880</v>
      </c>
      <c r="H44" s="74">
        <f>H5+H8+H11+H14+H17+H20+H23+H26+H29+H32+H35+H38+H41</f>
        <v>298268</v>
      </c>
      <c r="I44" s="123">
        <f>SUM(G44+H44)+I45</f>
        <v>520000</v>
      </c>
      <c r="J44" s="121"/>
      <c r="K44" s="121"/>
    </row>
    <row r="45" spans="1:12" ht="15" thickBot="1" x14ac:dyDescent="0.4">
      <c r="A45" s="191"/>
      <c r="B45" s="194"/>
      <c r="C45" s="197"/>
      <c r="D45" s="200"/>
      <c r="E45" s="72" t="s">
        <v>66</v>
      </c>
      <c r="F45" s="74">
        <f>F6+F9+F12+F15+F18+F21+F24+F27+F30+F33+F36+F39+F42</f>
        <v>11156</v>
      </c>
      <c r="G45" s="74">
        <f>G6+G9+G12+G15+G18+G21+G24+G27+G30+G33+G36+G39+G42</f>
        <v>27696</v>
      </c>
      <c r="H45" s="74">
        <f t="shared" ref="H45" si="1">H6+H9+H12+H15+H18+H21+H24+H27+H30+H33+H36+H39+H42</f>
        <v>0</v>
      </c>
      <c r="I45" s="74">
        <f>SUM(F45:H45)</f>
        <v>38852</v>
      </c>
      <c r="K45" s="121"/>
    </row>
    <row r="46" spans="1:12" x14ac:dyDescent="0.35">
      <c r="A46" t="s">
        <v>84</v>
      </c>
    </row>
    <row r="52" spans="9:9" x14ac:dyDescent="0.35">
      <c r="I52" s="121"/>
    </row>
  </sheetData>
  <mergeCells count="81">
    <mergeCell ref="A37:A39"/>
    <mergeCell ref="B37:B39"/>
    <mergeCell ref="C37:C39"/>
    <mergeCell ref="D37:D39"/>
    <mergeCell ref="A31:A33"/>
    <mergeCell ref="B31:B33"/>
    <mergeCell ref="C31:C33"/>
    <mergeCell ref="D31:D33"/>
    <mergeCell ref="A7:A9"/>
    <mergeCell ref="B7:B9"/>
    <mergeCell ref="C7:C9"/>
    <mergeCell ref="D7:D9"/>
    <mergeCell ref="A1:F1"/>
    <mergeCell ref="A4:A6"/>
    <mergeCell ref="B4:B6"/>
    <mergeCell ref="C4:C6"/>
    <mergeCell ref="D4:D6"/>
    <mergeCell ref="A10:A12"/>
    <mergeCell ref="B10:B12"/>
    <mergeCell ref="C10:C12"/>
    <mergeCell ref="D10:D12"/>
    <mergeCell ref="A13:A15"/>
    <mergeCell ref="B13:B15"/>
    <mergeCell ref="C13:C15"/>
    <mergeCell ref="D13:D15"/>
    <mergeCell ref="A16:A18"/>
    <mergeCell ref="B16:B18"/>
    <mergeCell ref="C16:C18"/>
    <mergeCell ref="D16:D18"/>
    <mergeCell ref="A19:A21"/>
    <mergeCell ref="B19:B21"/>
    <mergeCell ref="C19:C21"/>
    <mergeCell ref="D19:D21"/>
    <mergeCell ref="A22:A24"/>
    <mergeCell ref="B22:B24"/>
    <mergeCell ref="C22:C24"/>
    <mergeCell ref="D22:D24"/>
    <mergeCell ref="A25:A27"/>
    <mergeCell ref="B25:B27"/>
    <mergeCell ref="C25:C27"/>
    <mergeCell ref="D25:D27"/>
    <mergeCell ref="A28:A30"/>
    <mergeCell ref="B28:B30"/>
    <mergeCell ref="C28:C30"/>
    <mergeCell ref="D28:D30"/>
    <mergeCell ref="A34:A36"/>
    <mergeCell ref="B34:B36"/>
    <mergeCell ref="C34:C36"/>
    <mergeCell ref="D34:D36"/>
    <mergeCell ref="A40:A42"/>
    <mergeCell ref="B40:B42"/>
    <mergeCell ref="C40:C42"/>
    <mergeCell ref="D40:D42"/>
    <mergeCell ref="A43:A45"/>
    <mergeCell ref="B43:B45"/>
    <mergeCell ref="C43:C45"/>
    <mergeCell ref="D43:D45"/>
    <mergeCell ref="K4:K6"/>
    <mergeCell ref="L4:L6"/>
    <mergeCell ref="K7:K9"/>
    <mergeCell ref="L7:L9"/>
    <mergeCell ref="K10:K12"/>
    <mergeCell ref="L10:L12"/>
    <mergeCell ref="K13:K15"/>
    <mergeCell ref="L13:L15"/>
    <mergeCell ref="K16:K18"/>
    <mergeCell ref="L16:L18"/>
    <mergeCell ref="K19:K21"/>
    <mergeCell ref="L19:L21"/>
    <mergeCell ref="K22:K24"/>
    <mergeCell ref="L22:L24"/>
    <mergeCell ref="K25:K27"/>
    <mergeCell ref="L25:L27"/>
    <mergeCell ref="K28:K30"/>
    <mergeCell ref="L28:L30"/>
    <mergeCell ref="K31:K33"/>
    <mergeCell ref="L31:L33"/>
    <mergeCell ref="K34:K36"/>
    <mergeCell ref="L34:L36"/>
    <mergeCell ref="K37:K39"/>
    <mergeCell ref="L37:L39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56CE-03C0-46EE-9853-533EF62C268C}">
  <dimension ref="A1:I41"/>
  <sheetViews>
    <sheetView tabSelected="1" topLeftCell="A35" workbookViewId="0">
      <selection activeCell="H42" sqref="H42"/>
    </sheetView>
  </sheetViews>
  <sheetFormatPr defaultRowHeight="14.5" x14ac:dyDescent="0.35"/>
  <cols>
    <col min="1" max="1" width="10.54296875" bestFit="1" customWidth="1"/>
    <col min="2" max="2" width="39.7265625" customWidth="1"/>
    <col min="3" max="3" width="44.7265625" customWidth="1"/>
    <col min="4" max="4" width="15.26953125" bestFit="1" customWidth="1"/>
    <col min="5" max="5" width="10" bestFit="1" customWidth="1"/>
    <col min="6" max="7" width="10.7265625" customWidth="1"/>
    <col min="8" max="8" width="8.26953125" customWidth="1"/>
    <col min="9" max="9" width="10.7265625" customWidth="1"/>
  </cols>
  <sheetData>
    <row r="1" spans="1:9" ht="23.5" x14ac:dyDescent="0.55000000000000004">
      <c r="A1" s="137" t="s">
        <v>82</v>
      </c>
      <c r="B1" s="137"/>
      <c r="C1" s="137"/>
      <c r="D1" s="137"/>
      <c r="E1" s="137"/>
      <c r="F1" s="137"/>
    </row>
    <row r="2" spans="1:9" ht="15" thickBot="1" x14ac:dyDescent="0.4"/>
    <row r="3" spans="1:9" ht="15" thickBot="1" x14ac:dyDescent="0.4">
      <c r="A3" s="27" t="s">
        <v>63</v>
      </c>
      <c r="B3" s="28" t="s">
        <v>64</v>
      </c>
      <c r="C3" s="28" t="s">
        <v>79</v>
      </c>
      <c r="D3" s="28" t="s">
        <v>56</v>
      </c>
      <c r="E3" s="28"/>
      <c r="F3" s="28">
        <v>2023</v>
      </c>
      <c r="G3" s="28">
        <v>2024</v>
      </c>
      <c r="H3" s="28">
        <v>2025</v>
      </c>
      <c r="I3" s="29" t="s">
        <v>80</v>
      </c>
    </row>
    <row r="4" spans="1:9" ht="15" thickBot="1" x14ac:dyDescent="0.4">
      <c r="A4" s="210">
        <v>1.1000000000000001</v>
      </c>
      <c r="B4" s="211" t="s">
        <v>89</v>
      </c>
      <c r="C4" s="212" t="s">
        <v>117</v>
      </c>
      <c r="D4" s="213" t="s">
        <v>90</v>
      </c>
      <c r="E4" s="30" t="s">
        <v>65</v>
      </c>
      <c r="F4" s="31">
        <v>1</v>
      </c>
      <c r="G4" s="31">
        <v>0</v>
      </c>
      <c r="H4" s="31">
        <v>0</v>
      </c>
      <c r="I4" s="31">
        <f>SUM(F4:H4)</f>
        <v>1</v>
      </c>
    </row>
    <row r="5" spans="1:9" ht="15" thickBot="1" x14ac:dyDescent="0.4">
      <c r="A5" s="178"/>
      <c r="B5" s="181"/>
      <c r="C5" s="184"/>
      <c r="D5" s="202"/>
      <c r="E5" s="30" t="s">
        <v>81</v>
      </c>
      <c r="F5" s="31">
        <v>1</v>
      </c>
      <c r="G5" s="31">
        <v>1</v>
      </c>
      <c r="H5" s="31">
        <v>0</v>
      </c>
      <c r="I5" s="31">
        <f>I6+G5+H5</f>
        <v>1</v>
      </c>
    </row>
    <row r="6" spans="1:9" ht="15" thickBot="1" x14ac:dyDescent="0.4">
      <c r="A6" s="179"/>
      <c r="B6" s="182"/>
      <c r="C6" s="185"/>
      <c r="D6" s="203"/>
      <c r="E6" s="30" t="s">
        <v>66</v>
      </c>
      <c r="F6" s="31">
        <v>0</v>
      </c>
      <c r="G6" s="31">
        <v>0</v>
      </c>
      <c r="H6" s="31">
        <v>0</v>
      </c>
      <c r="I6" s="31">
        <f>SUM(F6:H6)</f>
        <v>0</v>
      </c>
    </row>
    <row r="7" spans="1:9" ht="15" thickBot="1" x14ac:dyDescent="0.4">
      <c r="A7" s="189">
        <v>1.2</v>
      </c>
      <c r="B7" s="192" t="s">
        <v>92</v>
      </c>
      <c r="C7" s="195" t="s">
        <v>118</v>
      </c>
      <c r="D7" s="186" t="s">
        <v>93</v>
      </c>
      <c r="E7" s="72" t="s">
        <v>65</v>
      </c>
      <c r="F7" s="73">
        <v>0</v>
      </c>
      <c r="G7" s="73">
        <v>1</v>
      </c>
      <c r="H7" s="73"/>
      <c r="I7" s="73">
        <f>SUM(F7:H7)</f>
        <v>1</v>
      </c>
    </row>
    <row r="8" spans="1:9" ht="15" thickBot="1" x14ac:dyDescent="0.4">
      <c r="A8" s="190"/>
      <c r="B8" s="193"/>
      <c r="C8" s="196"/>
      <c r="D8" s="187"/>
      <c r="E8" s="72" t="s">
        <v>81</v>
      </c>
      <c r="F8" s="73">
        <v>0</v>
      </c>
      <c r="G8" s="73">
        <v>0</v>
      </c>
      <c r="H8" s="73">
        <v>1</v>
      </c>
      <c r="I8" s="73">
        <f>I9+G8+H8</f>
        <v>1</v>
      </c>
    </row>
    <row r="9" spans="1:9" ht="15" thickBot="1" x14ac:dyDescent="0.4">
      <c r="A9" s="191"/>
      <c r="B9" s="194"/>
      <c r="C9" s="197"/>
      <c r="D9" s="188"/>
      <c r="E9" s="72" t="s">
        <v>66</v>
      </c>
      <c r="F9" s="73">
        <v>0</v>
      </c>
      <c r="G9" s="73">
        <v>0</v>
      </c>
      <c r="H9" s="73">
        <v>0</v>
      </c>
      <c r="I9" s="73">
        <f>SUM(F9:H9)</f>
        <v>0</v>
      </c>
    </row>
    <row r="10" spans="1:9" ht="15" thickBot="1" x14ac:dyDescent="0.4">
      <c r="A10" s="177">
        <v>1.3</v>
      </c>
      <c r="B10" s="180" t="s">
        <v>110</v>
      </c>
      <c r="C10" s="183" t="s">
        <v>119</v>
      </c>
      <c r="D10" s="201" t="s">
        <v>128</v>
      </c>
      <c r="E10" s="30" t="s">
        <v>65</v>
      </c>
      <c r="F10" s="31">
        <v>0</v>
      </c>
      <c r="G10" s="31">
        <v>1</v>
      </c>
      <c r="H10" s="31">
        <v>0</v>
      </c>
      <c r="I10" s="31">
        <f>SUM(F10:H10)</f>
        <v>1</v>
      </c>
    </row>
    <row r="11" spans="1:9" ht="15" thickBot="1" x14ac:dyDescent="0.4">
      <c r="A11" s="178"/>
      <c r="B11" s="181"/>
      <c r="C11" s="184"/>
      <c r="D11" s="202"/>
      <c r="E11" s="30" t="s">
        <v>81</v>
      </c>
      <c r="F11" s="31">
        <v>0</v>
      </c>
      <c r="G11" s="31">
        <v>0</v>
      </c>
      <c r="H11" s="31">
        <v>1</v>
      </c>
      <c r="I11" s="31">
        <f>I12+G11+H11</f>
        <v>1</v>
      </c>
    </row>
    <row r="12" spans="1:9" ht="15" thickBot="1" x14ac:dyDescent="0.4">
      <c r="A12" s="179"/>
      <c r="B12" s="182"/>
      <c r="C12" s="185"/>
      <c r="D12" s="203"/>
      <c r="E12" s="30" t="s">
        <v>66</v>
      </c>
      <c r="F12" s="31"/>
      <c r="G12" s="31"/>
      <c r="H12" s="31"/>
      <c r="I12" s="31">
        <f>SUM(F12:H12)</f>
        <v>0</v>
      </c>
    </row>
    <row r="13" spans="1:9" ht="15" thickBot="1" x14ac:dyDescent="0.4">
      <c r="A13" s="189">
        <v>1.4</v>
      </c>
      <c r="B13" s="192" t="s">
        <v>94</v>
      </c>
      <c r="C13" s="195" t="s">
        <v>120</v>
      </c>
      <c r="D13" s="186" t="s">
        <v>91</v>
      </c>
      <c r="E13" s="72" t="s">
        <v>65</v>
      </c>
      <c r="F13" s="73">
        <v>0</v>
      </c>
      <c r="G13" s="73">
        <v>0</v>
      </c>
      <c r="H13" s="73">
        <v>1</v>
      </c>
      <c r="I13" s="73">
        <f>SUM(F13:H13)</f>
        <v>1</v>
      </c>
    </row>
    <row r="14" spans="1:9" ht="15" thickBot="1" x14ac:dyDescent="0.4">
      <c r="A14" s="190"/>
      <c r="B14" s="193"/>
      <c r="C14" s="196"/>
      <c r="D14" s="187"/>
      <c r="E14" s="72" t="s">
        <v>81</v>
      </c>
      <c r="F14" s="73">
        <v>0</v>
      </c>
      <c r="G14" s="73">
        <v>0</v>
      </c>
      <c r="H14" s="73">
        <v>1</v>
      </c>
      <c r="I14" s="73">
        <f>I15+G14+H14</f>
        <v>1</v>
      </c>
    </row>
    <row r="15" spans="1:9" ht="15" thickBot="1" x14ac:dyDescent="0.4">
      <c r="A15" s="191"/>
      <c r="B15" s="194"/>
      <c r="C15" s="197"/>
      <c r="D15" s="188"/>
      <c r="E15" s="72" t="s">
        <v>66</v>
      </c>
      <c r="F15" s="73">
        <v>0</v>
      </c>
      <c r="G15" s="73">
        <v>0</v>
      </c>
      <c r="H15" s="73">
        <v>0</v>
      </c>
      <c r="I15" s="73">
        <f>SUM(F15:H15)</f>
        <v>0</v>
      </c>
    </row>
    <row r="16" spans="1:9" ht="15" thickBot="1" x14ac:dyDescent="0.4">
      <c r="A16" s="177">
        <v>2.1</v>
      </c>
      <c r="B16" s="180" t="s">
        <v>110</v>
      </c>
      <c r="C16" s="183" t="s">
        <v>121</v>
      </c>
      <c r="D16" s="201" t="s">
        <v>128</v>
      </c>
      <c r="E16" s="30" t="s">
        <v>65</v>
      </c>
      <c r="F16" s="31">
        <v>0</v>
      </c>
      <c r="G16" s="31">
        <v>1</v>
      </c>
      <c r="H16" s="31">
        <v>0</v>
      </c>
      <c r="I16" s="31">
        <f>SUM(F16:H16)</f>
        <v>1</v>
      </c>
    </row>
    <row r="17" spans="1:9" ht="15" thickBot="1" x14ac:dyDescent="0.4">
      <c r="A17" s="178"/>
      <c r="B17" s="181"/>
      <c r="C17" s="184"/>
      <c r="D17" s="202"/>
      <c r="E17" s="30" t="s">
        <v>81</v>
      </c>
      <c r="F17" s="31">
        <v>0</v>
      </c>
      <c r="G17" s="31">
        <v>1</v>
      </c>
      <c r="H17" s="31">
        <v>0</v>
      </c>
      <c r="I17" s="31">
        <f>I18+G17+H17</f>
        <v>1</v>
      </c>
    </row>
    <row r="18" spans="1:9" ht="15" thickBot="1" x14ac:dyDescent="0.4">
      <c r="A18" s="179"/>
      <c r="B18" s="182"/>
      <c r="C18" s="185"/>
      <c r="D18" s="203"/>
      <c r="E18" s="30" t="s">
        <v>66</v>
      </c>
      <c r="F18" s="31">
        <v>0</v>
      </c>
      <c r="G18" s="31">
        <v>0</v>
      </c>
      <c r="H18" s="31">
        <v>0</v>
      </c>
      <c r="I18" s="31">
        <f>SUM(F18:H18)</f>
        <v>0</v>
      </c>
    </row>
    <row r="19" spans="1:9" ht="15" thickBot="1" x14ac:dyDescent="0.4">
      <c r="A19" s="189">
        <v>2.2000000000000002</v>
      </c>
      <c r="B19" s="192" t="s">
        <v>111</v>
      </c>
      <c r="C19" s="195" t="s">
        <v>122</v>
      </c>
      <c r="D19" s="186" t="s">
        <v>128</v>
      </c>
      <c r="E19" s="72" t="s">
        <v>65</v>
      </c>
      <c r="F19" s="73">
        <v>0</v>
      </c>
      <c r="G19" s="73">
        <v>1</v>
      </c>
      <c r="H19" s="73">
        <v>0</v>
      </c>
      <c r="I19" s="73">
        <f>SUM(F19:H19)</f>
        <v>1</v>
      </c>
    </row>
    <row r="20" spans="1:9" ht="15" thickBot="1" x14ac:dyDescent="0.4">
      <c r="A20" s="190"/>
      <c r="B20" s="193"/>
      <c r="C20" s="196"/>
      <c r="D20" s="187"/>
      <c r="E20" s="72" t="s">
        <v>81</v>
      </c>
      <c r="F20" s="73">
        <v>0</v>
      </c>
      <c r="G20" s="73">
        <v>0</v>
      </c>
      <c r="H20" s="73">
        <v>1</v>
      </c>
      <c r="I20" s="73">
        <f>I21+G20+H20</f>
        <v>1</v>
      </c>
    </row>
    <row r="21" spans="1:9" ht="15" thickBot="1" x14ac:dyDescent="0.4">
      <c r="A21" s="191"/>
      <c r="B21" s="194"/>
      <c r="C21" s="197"/>
      <c r="D21" s="188"/>
      <c r="E21" s="72" t="s">
        <v>66</v>
      </c>
      <c r="F21" s="73">
        <v>0</v>
      </c>
      <c r="G21" s="73">
        <v>0</v>
      </c>
      <c r="H21" s="73">
        <v>0</v>
      </c>
      <c r="I21" s="73">
        <f>SUM(F21:H21)</f>
        <v>0</v>
      </c>
    </row>
    <row r="22" spans="1:9" ht="15" thickBot="1" x14ac:dyDescent="0.4">
      <c r="A22" s="177">
        <v>2.2999999999999998</v>
      </c>
      <c r="B22" s="180" t="s">
        <v>112</v>
      </c>
      <c r="C22" s="183" t="s">
        <v>123</v>
      </c>
      <c r="D22" s="201" t="s">
        <v>129</v>
      </c>
      <c r="E22" s="30" t="s">
        <v>65</v>
      </c>
      <c r="F22" s="31">
        <v>0</v>
      </c>
      <c r="G22" s="31">
        <v>0</v>
      </c>
      <c r="H22" s="31">
        <v>1</v>
      </c>
      <c r="I22" s="31">
        <f>SUM(F22:H22)</f>
        <v>1</v>
      </c>
    </row>
    <row r="23" spans="1:9" ht="15" thickBot="1" x14ac:dyDescent="0.4">
      <c r="A23" s="178"/>
      <c r="B23" s="181"/>
      <c r="C23" s="184"/>
      <c r="D23" s="202"/>
      <c r="E23" s="30" t="s">
        <v>81</v>
      </c>
      <c r="F23" s="31">
        <v>0</v>
      </c>
      <c r="G23" s="31">
        <v>0</v>
      </c>
      <c r="H23" s="31">
        <v>1</v>
      </c>
      <c r="I23" s="31">
        <f>I24+G23+H23</f>
        <v>1</v>
      </c>
    </row>
    <row r="24" spans="1:9" ht="15" thickBot="1" x14ac:dyDescent="0.4">
      <c r="A24" s="179"/>
      <c r="B24" s="182"/>
      <c r="C24" s="185"/>
      <c r="D24" s="203"/>
      <c r="E24" s="30" t="s">
        <v>66</v>
      </c>
      <c r="F24" s="31">
        <v>0</v>
      </c>
      <c r="G24" s="31">
        <v>0</v>
      </c>
      <c r="H24" s="31">
        <v>0</v>
      </c>
      <c r="I24" s="31">
        <f>SUM(F24:H24)</f>
        <v>0</v>
      </c>
    </row>
    <row r="25" spans="1:9" ht="15" thickBot="1" x14ac:dyDescent="0.4">
      <c r="A25" s="189">
        <v>3.1</v>
      </c>
      <c r="B25" s="192" t="s">
        <v>89</v>
      </c>
      <c r="C25" s="195" t="s">
        <v>124</v>
      </c>
      <c r="D25" s="186" t="s">
        <v>90</v>
      </c>
      <c r="E25" s="72" t="s">
        <v>65</v>
      </c>
      <c r="F25" s="135">
        <v>1</v>
      </c>
      <c r="G25" s="135">
        <v>1</v>
      </c>
      <c r="H25" s="135">
        <v>1</v>
      </c>
      <c r="I25" s="135">
        <f>SUM(F25:H25)</f>
        <v>3</v>
      </c>
    </row>
    <row r="26" spans="1:9" ht="15" thickBot="1" x14ac:dyDescent="0.4">
      <c r="A26" s="190"/>
      <c r="B26" s="193"/>
      <c r="C26" s="196"/>
      <c r="D26" s="187"/>
      <c r="E26" s="72" t="s">
        <v>81</v>
      </c>
      <c r="F26" s="73">
        <v>0</v>
      </c>
      <c r="G26" s="73">
        <v>1</v>
      </c>
      <c r="H26" s="73">
        <v>2</v>
      </c>
      <c r="I26" s="73">
        <f>I27+G26+H26</f>
        <v>3</v>
      </c>
    </row>
    <row r="27" spans="1:9" ht="15" thickBot="1" x14ac:dyDescent="0.4">
      <c r="A27" s="191"/>
      <c r="B27" s="194"/>
      <c r="C27" s="197"/>
      <c r="D27" s="188"/>
      <c r="E27" s="72" t="s">
        <v>66</v>
      </c>
      <c r="F27" s="73">
        <v>0</v>
      </c>
      <c r="G27" s="73">
        <v>0</v>
      </c>
      <c r="H27" s="73">
        <v>0</v>
      </c>
      <c r="I27" s="73">
        <f>SUM(F27:H27)</f>
        <v>0</v>
      </c>
    </row>
    <row r="28" spans="1:9" ht="15" thickBot="1" x14ac:dyDescent="0.4">
      <c r="A28" s="177">
        <v>3.2</v>
      </c>
      <c r="B28" s="180" t="s">
        <v>113</v>
      </c>
      <c r="C28" s="183" t="s">
        <v>125</v>
      </c>
      <c r="D28" s="201" t="s">
        <v>130</v>
      </c>
      <c r="E28" s="30" t="s">
        <v>65</v>
      </c>
      <c r="F28" s="31">
        <v>0</v>
      </c>
      <c r="G28" s="31">
        <v>2</v>
      </c>
      <c r="H28" s="31">
        <v>2</v>
      </c>
      <c r="I28" s="31">
        <f>SUM(F28:H28)</f>
        <v>4</v>
      </c>
    </row>
    <row r="29" spans="1:9" ht="15" thickBot="1" x14ac:dyDescent="0.4">
      <c r="A29" s="178"/>
      <c r="B29" s="181"/>
      <c r="C29" s="184"/>
      <c r="D29" s="202"/>
      <c r="E29" s="30" t="s">
        <v>81</v>
      </c>
      <c r="F29" s="31">
        <v>0</v>
      </c>
      <c r="G29" s="31">
        <v>2</v>
      </c>
      <c r="H29" s="31">
        <v>2</v>
      </c>
      <c r="I29" s="31">
        <f>I30+G29+H29</f>
        <v>4</v>
      </c>
    </row>
    <row r="30" spans="1:9" ht="15" thickBot="1" x14ac:dyDescent="0.4">
      <c r="A30" s="179"/>
      <c r="B30" s="182"/>
      <c r="C30" s="185"/>
      <c r="D30" s="203"/>
      <c r="E30" s="30" t="s">
        <v>66</v>
      </c>
      <c r="F30" s="31">
        <v>0</v>
      </c>
      <c r="G30" s="31">
        <v>0</v>
      </c>
      <c r="H30" s="31">
        <v>0</v>
      </c>
      <c r="I30" s="31">
        <f>SUM(F30:H30)</f>
        <v>0</v>
      </c>
    </row>
    <row r="31" spans="1:9" ht="15" thickBot="1" x14ac:dyDescent="0.4">
      <c r="A31" s="189">
        <v>4.0999999999999996</v>
      </c>
      <c r="B31" s="192" t="s">
        <v>114</v>
      </c>
      <c r="C31" s="195" t="s">
        <v>105</v>
      </c>
      <c r="D31" s="186" t="s">
        <v>131</v>
      </c>
      <c r="E31" s="72" t="s">
        <v>65</v>
      </c>
      <c r="F31" s="73">
        <v>0</v>
      </c>
      <c r="G31" s="73">
        <v>1</v>
      </c>
      <c r="H31" s="73">
        <v>1</v>
      </c>
      <c r="I31" s="73">
        <f>SUM(F31:H31)</f>
        <v>2</v>
      </c>
    </row>
    <row r="32" spans="1:9" ht="15" thickBot="1" x14ac:dyDescent="0.4">
      <c r="A32" s="190"/>
      <c r="B32" s="193"/>
      <c r="C32" s="196"/>
      <c r="D32" s="187"/>
      <c r="E32" s="72" t="s">
        <v>81</v>
      </c>
      <c r="F32" s="73">
        <v>0</v>
      </c>
      <c r="G32" s="73">
        <v>1</v>
      </c>
      <c r="H32" s="73">
        <v>1</v>
      </c>
      <c r="I32" s="73">
        <f>I33+G32+H32</f>
        <v>2</v>
      </c>
    </row>
    <row r="33" spans="1:9" ht="15" thickBot="1" x14ac:dyDescent="0.4">
      <c r="A33" s="191"/>
      <c r="B33" s="194"/>
      <c r="C33" s="197"/>
      <c r="D33" s="188"/>
      <c r="E33" s="72" t="s">
        <v>66</v>
      </c>
      <c r="F33" s="73">
        <v>0</v>
      </c>
      <c r="G33" s="73">
        <v>0</v>
      </c>
      <c r="H33" s="73">
        <v>0</v>
      </c>
      <c r="I33" s="73">
        <f>SUM(F33:H33)</f>
        <v>0</v>
      </c>
    </row>
    <row r="34" spans="1:9" ht="15" thickBot="1" x14ac:dyDescent="0.4">
      <c r="A34" s="177">
        <v>4.2</v>
      </c>
      <c r="B34" s="180" t="s">
        <v>115</v>
      </c>
      <c r="C34" s="183" t="s">
        <v>126</v>
      </c>
      <c r="D34" s="201" t="s">
        <v>132</v>
      </c>
      <c r="E34" s="30" t="s">
        <v>65</v>
      </c>
      <c r="F34" s="31">
        <v>1</v>
      </c>
      <c r="G34" s="31">
        <v>1</v>
      </c>
      <c r="H34" s="31">
        <v>1</v>
      </c>
      <c r="I34" s="31">
        <f>SUM(F34:H34)</f>
        <v>3</v>
      </c>
    </row>
    <row r="35" spans="1:9" ht="15" thickBot="1" x14ac:dyDescent="0.4">
      <c r="A35" s="178"/>
      <c r="B35" s="181"/>
      <c r="C35" s="184"/>
      <c r="D35" s="202"/>
      <c r="E35" s="30" t="s">
        <v>81</v>
      </c>
      <c r="F35" s="31">
        <v>1</v>
      </c>
      <c r="G35" s="31">
        <v>1</v>
      </c>
      <c r="H35" s="31">
        <v>1</v>
      </c>
      <c r="I35" s="124">
        <f>I36+G35+H35</f>
        <v>3</v>
      </c>
    </row>
    <row r="36" spans="1:9" ht="15" thickBot="1" x14ac:dyDescent="0.4">
      <c r="A36" s="179"/>
      <c r="B36" s="182"/>
      <c r="C36" s="185"/>
      <c r="D36" s="203"/>
      <c r="E36" s="30" t="s">
        <v>66</v>
      </c>
      <c r="F36" s="31">
        <v>1</v>
      </c>
      <c r="G36" s="31">
        <v>0</v>
      </c>
      <c r="H36" s="31">
        <v>0</v>
      </c>
      <c r="I36" s="31">
        <f>SUM(F36:H36)</f>
        <v>1</v>
      </c>
    </row>
    <row r="37" spans="1:9" ht="15" thickBot="1" x14ac:dyDescent="0.4">
      <c r="A37" s="189">
        <v>4.3</v>
      </c>
      <c r="B37" s="192" t="s">
        <v>116</v>
      </c>
      <c r="C37" s="195" t="s">
        <v>127</v>
      </c>
      <c r="D37" s="198" t="s">
        <v>133</v>
      </c>
      <c r="E37" s="72" t="s">
        <v>65</v>
      </c>
      <c r="F37" s="73">
        <v>0</v>
      </c>
      <c r="G37" s="73">
        <v>0</v>
      </c>
      <c r="H37" s="73">
        <v>1</v>
      </c>
      <c r="I37" s="73">
        <f>SUM(F37:H37)</f>
        <v>1</v>
      </c>
    </row>
    <row r="38" spans="1:9" ht="15" thickBot="1" x14ac:dyDescent="0.4">
      <c r="A38" s="190"/>
      <c r="B38" s="193"/>
      <c r="C38" s="196"/>
      <c r="D38" s="199"/>
      <c r="E38" s="72" t="s">
        <v>81</v>
      </c>
      <c r="F38" s="73">
        <v>0</v>
      </c>
      <c r="G38" s="73">
        <v>0</v>
      </c>
      <c r="H38" s="73">
        <v>1</v>
      </c>
      <c r="I38" s="73">
        <f>I39+G38+H38</f>
        <v>1</v>
      </c>
    </row>
    <row r="39" spans="1:9" ht="15" thickBot="1" x14ac:dyDescent="0.4">
      <c r="A39" s="191"/>
      <c r="B39" s="194"/>
      <c r="C39" s="197"/>
      <c r="D39" s="200"/>
      <c r="E39" s="72" t="s">
        <v>66</v>
      </c>
      <c r="F39" s="73">
        <v>0</v>
      </c>
      <c r="G39" s="73">
        <v>0</v>
      </c>
      <c r="H39" s="73">
        <v>0</v>
      </c>
      <c r="I39" s="73">
        <f>SUM(F39:H39)</f>
        <v>0</v>
      </c>
    </row>
    <row r="41" spans="1:9" x14ac:dyDescent="0.35">
      <c r="A41" t="s">
        <v>84</v>
      </c>
    </row>
  </sheetData>
  <mergeCells count="49">
    <mergeCell ref="A4:A6"/>
    <mergeCell ref="B4:B6"/>
    <mergeCell ref="A7:A9"/>
    <mergeCell ref="B7:B9"/>
    <mergeCell ref="D16:D18"/>
    <mergeCell ref="D7:D9"/>
    <mergeCell ref="D4:D6"/>
    <mergeCell ref="A19:A21"/>
    <mergeCell ref="B19:B21"/>
    <mergeCell ref="D19:D21"/>
    <mergeCell ref="A10:A12"/>
    <mergeCell ref="B10:B12"/>
    <mergeCell ref="A13:A15"/>
    <mergeCell ref="B13:B15"/>
    <mergeCell ref="D13:D15"/>
    <mergeCell ref="D10:D12"/>
    <mergeCell ref="A16:A18"/>
    <mergeCell ref="B16:B18"/>
    <mergeCell ref="A1:F1"/>
    <mergeCell ref="D37:D39"/>
    <mergeCell ref="C7:C9"/>
    <mergeCell ref="C4:C6"/>
    <mergeCell ref="C13:C15"/>
    <mergeCell ref="C10:C12"/>
    <mergeCell ref="C16:C18"/>
    <mergeCell ref="C22:C24"/>
    <mergeCell ref="C28:C30"/>
    <mergeCell ref="C19:C21"/>
    <mergeCell ref="A28:A30"/>
    <mergeCell ref="B28:B30"/>
    <mergeCell ref="D28:D30"/>
    <mergeCell ref="A37:A39"/>
    <mergeCell ref="B37:B39"/>
    <mergeCell ref="A22:A24"/>
    <mergeCell ref="A34:A36"/>
    <mergeCell ref="B34:B36"/>
    <mergeCell ref="C34:C36"/>
    <mergeCell ref="D34:D36"/>
    <mergeCell ref="C37:C39"/>
    <mergeCell ref="A31:A33"/>
    <mergeCell ref="B31:B33"/>
    <mergeCell ref="C31:C33"/>
    <mergeCell ref="D31:D33"/>
    <mergeCell ref="B22:B24"/>
    <mergeCell ref="D22:D24"/>
    <mergeCell ref="A25:A27"/>
    <mergeCell ref="B25:B27"/>
    <mergeCell ref="D25:D27"/>
    <mergeCell ref="C25:C27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topLeftCell="B1" workbookViewId="0">
      <selection activeCell="D8" sqref="D8"/>
    </sheetView>
  </sheetViews>
  <sheetFormatPr defaultRowHeight="14.5" x14ac:dyDescent="0.35"/>
  <cols>
    <col min="1" max="1" width="9.7265625" customWidth="1"/>
    <col min="2" max="2" width="19.54296875" customWidth="1"/>
    <col min="4" max="4" width="20.453125" customWidth="1"/>
    <col min="5" max="5" width="14.26953125" customWidth="1"/>
    <col min="6" max="6" width="34.26953125" style="126" customWidth="1"/>
    <col min="7" max="7" width="17.26953125" customWidth="1"/>
    <col min="8" max="8" width="16.7265625" customWidth="1"/>
    <col min="9" max="9" width="17.26953125" customWidth="1"/>
    <col min="10" max="10" width="15.453125" customWidth="1"/>
  </cols>
  <sheetData>
    <row r="1" spans="1:10" ht="23.5" x14ac:dyDescent="0.55000000000000004">
      <c r="A1" s="137" t="s">
        <v>96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" thickBot="1" x14ac:dyDescent="0.4"/>
    <row r="3" spans="1:10" ht="37.5" customHeight="1" thickBot="1" x14ac:dyDescent="0.4">
      <c r="A3" s="32" t="s">
        <v>9</v>
      </c>
      <c r="B3" s="33" t="s">
        <v>67</v>
      </c>
      <c r="C3" s="33" t="s">
        <v>68</v>
      </c>
      <c r="D3" s="33" t="s">
        <v>69</v>
      </c>
      <c r="E3" s="33" t="s">
        <v>70</v>
      </c>
      <c r="F3" s="127" t="s">
        <v>71</v>
      </c>
      <c r="G3" s="34" t="s">
        <v>13</v>
      </c>
      <c r="H3" s="34" t="s">
        <v>14</v>
      </c>
      <c r="I3" s="35" t="s">
        <v>15</v>
      </c>
      <c r="J3" s="36" t="s">
        <v>72</v>
      </c>
    </row>
    <row r="4" spans="1:10" ht="38" thickBot="1" x14ac:dyDescent="0.4">
      <c r="A4" s="37">
        <v>1</v>
      </c>
      <c r="B4" s="38" t="s">
        <v>167</v>
      </c>
      <c r="C4" s="39" t="s">
        <v>168</v>
      </c>
      <c r="D4" s="39" t="s">
        <v>174</v>
      </c>
      <c r="E4" s="38" t="s">
        <v>169</v>
      </c>
      <c r="F4" s="38" t="s">
        <v>185</v>
      </c>
      <c r="G4" s="115">
        <v>45270</v>
      </c>
      <c r="H4" s="39" t="s">
        <v>16</v>
      </c>
      <c r="I4" s="39" t="s">
        <v>171</v>
      </c>
      <c r="J4" s="38" t="s">
        <v>170</v>
      </c>
    </row>
    <row r="5" spans="1:10" ht="38" thickBot="1" x14ac:dyDescent="0.4">
      <c r="A5" s="40">
        <v>2</v>
      </c>
      <c r="B5" s="52" t="s">
        <v>172</v>
      </c>
      <c r="C5" s="41" t="s">
        <v>173</v>
      </c>
      <c r="D5" s="41" t="s">
        <v>175</v>
      </c>
      <c r="E5" s="52" t="s">
        <v>176</v>
      </c>
      <c r="F5" s="52" t="s">
        <v>186</v>
      </c>
      <c r="G5" s="116">
        <v>45261</v>
      </c>
      <c r="H5" s="116">
        <v>45444</v>
      </c>
      <c r="I5" s="41" t="s">
        <v>177</v>
      </c>
      <c r="J5" s="52" t="s">
        <v>178</v>
      </c>
    </row>
    <row r="6" spans="1:10" ht="25.5" thickBot="1" x14ac:dyDescent="0.4">
      <c r="A6" s="37">
        <v>3</v>
      </c>
      <c r="B6" s="38" t="s">
        <v>179</v>
      </c>
      <c r="C6" s="39" t="s">
        <v>173</v>
      </c>
      <c r="D6" s="39"/>
      <c r="E6" s="38" t="s">
        <v>181</v>
      </c>
      <c r="F6" s="38" t="s">
        <v>183</v>
      </c>
      <c r="G6" s="115">
        <v>45261</v>
      </c>
      <c r="H6" s="115">
        <v>45444</v>
      </c>
      <c r="I6" s="39" t="s">
        <v>177</v>
      </c>
      <c r="J6" s="38" t="s">
        <v>184</v>
      </c>
    </row>
    <row r="7" spans="1:10" ht="38" thickBot="1" x14ac:dyDescent="0.4">
      <c r="A7" s="40">
        <v>4</v>
      </c>
      <c r="B7" s="52" t="s">
        <v>180</v>
      </c>
      <c r="C7" s="41" t="s">
        <v>173</v>
      </c>
      <c r="D7" s="41"/>
      <c r="E7" s="52" t="s">
        <v>182</v>
      </c>
      <c r="F7" s="52" t="s">
        <v>235</v>
      </c>
      <c r="G7" s="116">
        <v>45261</v>
      </c>
      <c r="H7" s="116"/>
      <c r="I7" s="41" t="s">
        <v>177</v>
      </c>
      <c r="J7" s="52" t="s">
        <v>196</v>
      </c>
    </row>
    <row r="8" spans="1:10" ht="50.5" thickBot="1" x14ac:dyDescent="0.4">
      <c r="A8" s="37">
        <v>5</v>
      </c>
      <c r="B8" s="38" t="s">
        <v>230</v>
      </c>
      <c r="C8" s="39"/>
      <c r="D8" s="39"/>
      <c r="E8" s="38" t="s">
        <v>236</v>
      </c>
      <c r="F8" s="38" t="s">
        <v>231</v>
      </c>
      <c r="G8" s="115"/>
      <c r="H8" s="115"/>
      <c r="I8" s="39" t="s">
        <v>177</v>
      </c>
      <c r="J8" s="38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C5" sqref="C5:F5"/>
    </sheetView>
  </sheetViews>
  <sheetFormatPr defaultRowHeight="14.5" x14ac:dyDescent="0.35"/>
  <cols>
    <col min="2" max="2" width="9.81640625" customWidth="1"/>
    <col min="3" max="3" width="22.7265625" customWidth="1"/>
    <col min="5" max="5" width="12.26953125" customWidth="1"/>
    <col min="6" max="6" width="29.7265625" customWidth="1"/>
    <col min="7" max="7" width="16.26953125" customWidth="1"/>
    <col min="8" max="8" width="39.453125" customWidth="1"/>
  </cols>
  <sheetData>
    <row r="1" spans="1:8" ht="23.5" x14ac:dyDescent="0.55000000000000004">
      <c r="A1" s="137" t="s">
        <v>97</v>
      </c>
      <c r="B1" s="137"/>
      <c r="C1" s="137"/>
      <c r="D1" s="137"/>
      <c r="E1" s="137"/>
      <c r="F1" s="137"/>
      <c r="G1" s="137"/>
      <c r="H1" s="137"/>
    </row>
    <row r="2" spans="1:8" ht="15" thickBot="1" x14ac:dyDescent="0.4"/>
    <row r="3" spans="1:8" ht="26.5" thickBot="1" x14ac:dyDescent="0.4">
      <c r="A3" s="42" t="s">
        <v>17</v>
      </c>
      <c r="B3" s="43" t="s">
        <v>18</v>
      </c>
      <c r="C3" s="43" t="s">
        <v>19</v>
      </c>
      <c r="D3" s="43" t="s">
        <v>73</v>
      </c>
      <c r="E3" s="43" t="s">
        <v>20</v>
      </c>
      <c r="F3" s="43" t="s">
        <v>21</v>
      </c>
      <c r="G3" s="43" t="s">
        <v>22</v>
      </c>
      <c r="H3" s="44" t="s">
        <v>23</v>
      </c>
    </row>
    <row r="4" spans="1:8" ht="38" thickBot="1" x14ac:dyDescent="0.4">
      <c r="A4" s="45"/>
      <c r="B4" s="38" t="s">
        <v>227</v>
      </c>
      <c r="C4" s="38" t="s">
        <v>226</v>
      </c>
      <c r="D4" s="39" t="s">
        <v>168</v>
      </c>
      <c r="E4" s="38"/>
      <c r="F4" s="38" t="s">
        <v>228</v>
      </c>
      <c r="G4" s="136"/>
      <c r="H4" s="38" t="s">
        <v>229</v>
      </c>
    </row>
    <row r="5" spans="1:8" s="11" customFormat="1" ht="45" customHeight="1" thickBot="1" x14ac:dyDescent="0.4">
      <c r="A5" s="46"/>
      <c r="B5" s="47"/>
      <c r="G5" s="47"/>
      <c r="H5" s="47"/>
    </row>
    <row r="6" spans="1:8" s="11" customFormat="1" ht="15" thickBot="1" x14ac:dyDescent="0.4">
      <c r="A6" s="48"/>
      <c r="B6" s="49"/>
      <c r="C6" s="49"/>
      <c r="D6" s="50"/>
      <c r="E6" s="49"/>
      <c r="F6" s="49"/>
      <c r="G6" s="49"/>
      <c r="H6" s="49"/>
    </row>
    <row r="7" spans="1:8" ht="15" thickBot="1" x14ac:dyDescent="0.4">
      <c r="A7" s="51"/>
      <c r="B7" s="52"/>
      <c r="C7" s="52"/>
      <c r="D7" s="53"/>
      <c r="E7" s="52"/>
      <c r="F7" s="52"/>
      <c r="G7" s="52"/>
      <c r="H7" s="52"/>
    </row>
    <row r="8" spans="1:8" ht="15" thickBot="1" x14ac:dyDescent="0.4">
      <c r="A8" s="45"/>
      <c r="B8" s="38"/>
      <c r="C8" s="38"/>
      <c r="D8" s="39"/>
      <c r="E8" s="38"/>
      <c r="F8" s="38"/>
      <c r="G8" s="38"/>
      <c r="H8" s="38"/>
    </row>
    <row r="9" spans="1:8" ht="15" thickBot="1" x14ac:dyDescent="0.4">
      <c r="A9" s="51"/>
      <c r="B9" s="52"/>
      <c r="C9" s="52"/>
      <c r="D9" s="53"/>
      <c r="E9" s="52"/>
      <c r="F9" s="52"/>
      <c r="G9" s="52"/>
      <c r="H9" s="52"/>
    </row>
    <row r="10" spans="1:8" ht="15" thickBot="1" x14ac:dyDescent="0.4">
      <c r="A10" s="45"/>
      <c r="B10" s="38"/>
      <c r="C10" s="38"/>
      <c r="D10" s="39"/>
      <c r="E10" s="38"/>
      <c r="F10" s="38"/>
      <c r="G10" s="38"/>
      <c r="H10" s="38"/>
    </row>
    <row r="11" spans="1:8" ht="15" thickBot="1" x14ac:dyDescent="0.4">
      <c r="A11" s="51"/>
      <c r="B11" s="52"/>
      <c r="C11" s="52"/>
      <c r="D11" s="53"/>
      <c r="E11" s="52"/>
      <c r="F11" s="52"/>
      <c r="G11" s="52"/>
      <c r="H11" s="52"/>
    </row>
    <row r="12" spans="1:8" ht="15" thickBot="1" x14ac:dyDescent="0.4">
      <c r="A12" s="45"/>
      <c r="B12" s="38"/>
      <c r="C12" s="38"/>
      <c r="D12" s="39"/>
      <c r="E12" s="38"/>
      <c r="F12" s="38"/>
      <c r="G12" s="38"/>
      <c r="H12" s="38"/>
    </row>
    <row r="13" spans="1:8" ht="15" thickBot="1" x14ac:dyDescent="0.4">
      <c r="A13" s="51"/>
      <c r="B13" s="52"/>
      <c r="C13" s="52"/>
      <c r="D13" s="53"/>
      <c r="E13" s="52"/>
      <c r="F13" s="52"/>
      <c r="G13" s="52"/>
      <c r="H13" s="52"/>
    </row>
    <row r="14" spans="1:8" ht="15" thickBot="1" x14ac:dyDescent="0.4">
      <c r="A14" s="45"/>
      <c r="B14" s="38"/>
      <c r="C14" s="38"/>
      <c r="D14" s="39"/>
      <c r="E14" s="38"/>
      <c r="F14" s="38"/>
      <c r="G14" s="38"/>
      <c r="H14" s="38"/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316731BE94D49854A8B853CF775CB" ma:contentTypeVersion="14" ma:contentTypeDescription="Create a new document." ma:contentTypeScope="" ma:versionID="833cfe25821371fe214743c4677c5269">
  <xsd:schema xmlns:xsd="http://www.w3.org/2001/XMLSchema" xmlns:xs="http://www.w3.org/2001/XMLSchema" xmlns:p="http://schemas.microsoft.com/office/2006/metadata/properties" xmlns:ns2="2b81bcea-6b81-4192-a5a3-ea4812986b05" xmlns:ns3="7221e25c-a01c-4b5b-8918-5ce4ba164957" targetNamespace="http://schemas.microsoft.com/office/2006/metadata/properties" ma:root="true" ma:fieldsID="f38ef48e4a70d1342c7ba45c5784c06b" ns2:_="" ns3:_="">
    <xsd:import namespace="2b81bcea-6b81-4192-a5a3-ea4812986b05"/>
    <xsd:import namespace="7221e25c-a01c-4b5b-8918-5ce4ba16495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1bcea-6b81-4192-a5a3-ea4812986b0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e61f9b1-e23d-4f49-b3d7-56b991556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e25c-a01c-4b5b-8918-5ce4ba16495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c42c405-ef81-4fe8-81e3-ea7970e82554}" ma:internalName="TaxCatchAll" ma:showField="CatchAllData" ma:web="7221e25c-a01c-4b5b-8918-5ce4ba164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1bcea-6b81-4192-a5a3-ea4812986b05">
      <Terms xmlns="http://schemas.microsoft.com/office/infopath/2007/PartnerControls"/>
    </lcf76f155ced4ddcb4097134ff3c332f>
    <TaxCatchAll xmlns="7221e25c-a01c-4b5b-8918-5ce4ba164957" xsi:nil="true"/>
  </documentManagement>
</p:properties>
</file>

<file path=customXml/itemProps1.xml><?xml version="1.0" encoding="utf-8"?>
<ds:datastoreItem xmlns:ds="http://schemas.openxmlformats.org/officeDocument/2006/customXml" ds:itemID="{7318B2D6-B94B-4330-B915-32C01F8C9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1bcea-6b81-4192-a5a3-ea4812986b05"/>
    <ds:schemaRef ds:uri="7221e25c-a01c-4b5b-8918-5ce4ba164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BD9D2C-F3B5-4039-BC69-E00C0EFEB0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E14B42-9D0F-45D5-BBE9-357372F9BACE}">
  <ds:schemaRefs>
    <ds:schemaRef ds:uri="http://schemas.microsoft.com/office/2006/documentManagement/types"/>
    <ds:schemaRef ds:uri="http://www.w3.org/XML/1998/namespace"/>
    <ds:schemaRef ds:uri="http://purl.org/dc/dcmitype/"/>
    <ds:schemaRef ds:uri="7221e25c-a01c-4b5b-8918-5ce4ba164957"/>
    <ds:schemaRef ds:uri="http://purl.org/dc/elements/1.1/"/>
    <ds:schemaRef ds:uri="http://schemas.microsoft.com/office/infopath/2007/PartnerControls"/>
    <ds:schemaRef ds:uri="2b81bcea-6b81-4192-a5a3-ea4812986b05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Project Implementation Status</vt:lpstr>
      <vt:lpstr>Commitments</vt:lpstr>
      <vt:lpstr>Expenditure Summary</vt:lpstr>
      <vt:lpstr>Contractual Clause</vt:lpstr>
      <vt:lpstr>Outcome Indicators</vt:lpstr>
      <vt:lpstr>Output Indicators.Financial</vt:lpstr>
      <vt:lpstr>Output Indicators.Physical</vt:lpstr>
      <vt:lpstr>Risk Matrix </vt:lpstr>
      <vt:lpstr>Issues Log </vt:lpstr>
      <vt:lpstr>Change Log </vt:lpstr>
      <vt:lpstr>Lessons Learned </vt:lpstr>
      <vt:lpstr>Disbursement Projections</vt:lpstr>
      <vt:lpstr>'Disbursement Projections'!_Toc194328552</vt:lpstr>
    </vt:vector>
  </TitlesOfParts>
  <Company>Inter-American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Test</dc:creator>
  <cp:lastModifiedBy>JEYASEELAN, Selvi</cp:lastModifiedBy>
  <cp:lastPrinted>2024-02-23T16:24:09Z</cp:lastPrinted>
  <dcterms:created xsi:type="dcterms:W3CDTF">2014-05-27T20:25:03Z</dcterms:created>
  <dcterms:modified xsi:type="dcterms:W3CDTF">2025-01-26T19:05:58Z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0x01010000F316731BE94D49854A8B853CF775CB</vt:lpwstr>
  </property>
  <property fmtid="{D5CDD505-2E9C-101B-9397-08002B2CF9AE}" pid="3" name="MediaServiceImageTags">
    <vt:lpwstr/>
  </property>
</Properties>
</file>