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CARIBDATA admin\Reporting to IDB\Dec 2023\"/>
    </mc:Choice>
  </mc:AlternateContent>
  <xr:revisionPtr revIDLastSave="0" documentId="8_{AF80ED6F-63B5-449F-98BD-3FB624ED30A5}" xr6:coauthVersionLast="47" xr6:coauthVersionMax="47" xr10:uidLastSave="{00000000-0000-0000-0000-000000000000}"/>
  <bookViews>
    <workbookView xWindow="-110" yWindow="-110" windowWidth="19420" windowHeight="10420" firstSheet="8" activeTab="11" xr2:uid="{D8ECEA2F-9BB3-45EC-A120-B5D45C169E87}"/>
  </bookViews>
  <sheets>
    <sheet name="Datasheet" sheetId="11" r:id="rId1"/>
    <sheet name="Project Implementation Status" sheetId="12" r:id="rId2"/>
    <sheet name="Commitments" sheetId="5" r:id="rId3"/>
    <sheet name="Expenditure Summary" sheetId="1" r:id="rId4"/>
    <sheet name="Expenditure by Activity" sheetId="2" r:id="rId5"/>
    <sheet name="Contractual Clause" sheetId="13" r:id="rId6"/>
    <sheet name="Outcome Indicators" sheetId="14" r:id="rId7"/>
    <sheet name="Output Indicators.Physical" sheetId="15" r:id="rId8"/>
    <sheet name="Output Indicators.Financial" sheetId="17" r:id="rId9"/>
    <sheet name="Risk Matrix " sheetId="7" r:id="rId10"/>
    <sheet name="Issues Log " sheetId="8" r:id="rId11"/>
    <sheet name="Change Log " sheetId="9" r:id="rId12"/>
    <sheet name="Lessons Learned " sheetId="10" r:id="rId13"/>
    <sheet name="Disbursement Projections" sheetId="4" r:id="rId14"/>
  </sheets>
  <definedNames>
    <definedName name="_Toc194328552" localSheetId="13">'Disbursement Projections'!$A$1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7" l="1"/>
  <c r="J16" i="17"/>
  <c r="I35" i="17"/>
  <c r="I26" i="17"/>
  <c r="I38" i="15"/>
  <c r="I35" i="15"/>
  <c r="I32" i="15"/>
  <c r="I29" i="15"/>
  <c r="I26" i="15"/>
  <c r="I23" i="15"/>
  <c r="I20" i="15"/>
  <c r="I17" i="15"/>
  <c r="I14" i="15"/>
  <c r="I11" i="15"/>
  <c r="I8" i="15"/>
  <c r="I5" i="15"/>
  <c r="I6" i="15" l="1"/>
  <c r="G44" i="17"/>
  <c r="F45" i="17"/>
  <c r="H44" i="17"/>
  <c r="F27" i="17" l="1"/>
  <c r="F6" i="17"/>
  <c r="D33" i="11"/>
  <c r="F13" i="1"/>
  <c r="E7" i="1" l="1"/>
  <c r="E5" i="1"/>
  <c r="H17" i="4" l="1"/>
  <c r="H13" i="4"/>
  <c r="F17" i="4"/>
  <c r="D17" i="4"/>
  <c r="H12" i="1"/>
  <c r="H11" i="1"/>
  <c r="H10" i="1"/>
  <c r="H9" i="1"/>
  <c r="H7" i="1"/>
  <c r="H6" i="1"/>
  <c r="H5" i="1"/>
  <c r="G12" i="1"/>
  <c r="G11" i="1"/>
  <c r="G10" i="1"/>
  <c r="G9" i="1"/>
  <c r="G8" i="1"/>
  <c r="G7" i="1"/>
  <c r="G6" i="1"/>
  <c r="G5" i="1"/>
  <c r="H8" i="1" l="1"/>
  <c r="B32" i="11" l="1"/>
  <c r="G7" i="2" l="1"/>
  <c r="K7" i="2" s="1"/>
  <c r="I5" i="5"/>
  <c r="I4" i="15"/>
  <c r="G12" i="2"/>
  <c r="K12" i="2" s="1"/>
  <c r="G11" i="2"/>
  <c r="K11" i="2" s="1"/>
  <c r="G10" i="2"/>
  <c r="K10" i="2" s="1"/>
  <c r="G9" i="2"/>
  <c r="K9" i="2" s="1"/>
  <c r="G6" i="2"/>
  <c r="K6" i="2" s="1"/>
  <c r="G5" i="2"/>
  <c r="K5" i="2"/>
  <c r="I6" i="4"/>
  <c r="I7" i="4"/>
  <c r="I5" i="4"/>
  <c r="D8" i="4"/>
  <c r="D13" i="4" s="1"/>
  <c r="E8" i="4"/>
  <c r="F8" i="4"/>
  <c r="F13" i="4" s="1"/>
  <c r="G8" i="4"/>
  <c r="G13" i="4" s="1"/>
  <c r="G17" i="4" s="1"/>
  <c r="H8" i="4"/>
  <c r="C8" i="4"/>
  <c r="C13" i="4" s="1"/>
  <c r="C17" i="4" s="1"/>
  <c r="D8" i="2"/>
  <c r="E13" i="4" l="1"/>
  <c r="E17" i="4" s="1"/>
  <c r="I8" i="4"/>
  <c r="I13" i="4" s="1"/>
  <c r="G21" i="5" l="1"/>
  <c r="G43" i="17"/>
  <c r="H43" i="17"/>
  <c r="G45" i="17"/>
  <c r="H45" i="17"/>
  <c r="F44" i="17"/>
  <c r="F43" i="17"/>
  <c r="I42" i="17"/>
  <c r="I41" i="17" s="1"/>
  <c r="I40" i="17"/>
  <c r="I36" i="15"/>
  <c r="I34" i="15"/>
  <c r="I33" i="15"/>
  <c r="I31" i="15"/>
  <c r="J18" i="14"/>
  <c r="J17" i="14"/>
  <c r="J15" i="14"/>
  <c r="J14" i="14"/>
  <c r="I8" i="2"/>
  <c r="H8" i="2"/>
  <c r="E8" i="2"/>
  <c r="C6" i="2"/>
  <c r="C12" i="2"/>
  <c r="C11" i="2"/>
  <c r="C10" i="2"/>
  <c r="C9" i="2"/>
  <c r="G8" i="2" l="1"/>
  <c r="K8" i="2" s="1"/>
  <c r="C8" i="2"/>
  <c r="C7" i="2"/>
  <c r="I43" i="17"/>
  <c r="I45" i="17"/>
  <c r="I44" i="17" s="1"/>
  <c r="I13" i="2"/>
  <c r="H13" i="2"/>
  <c r="E13" i="2"/>
  <c r="D13" i="2"/>
  <c r="C5" i="2"/>
  <c r="C20" i="4"/>
  <c r="I18" i="4"/>
  <c r="I19" i="4"/>
  <c r="I17" i="4"/>
  <c r="H20" i="4"/>
  <c r="G20" i="4"/>
  <c r="I9" i="4"/>
  <c r="I10" i="4"/>
  <c r="I12" i="4"/>
  <c r="I11" i="4" s="1"/>
  <c r="I33" i="17"/>
  <c r="I32" i="17" s="1"/>
  <c r="I31" i="17"/>
  <c r="I36" i="17"/>
  <c r="I34" i="17"/>
  <c r="I30" i="17"/>
  <c r="I29" i="17" s="1"/>
  <c r="I28" i="17"/>
  <c r="I27" i="17"/>
  <c r="I25" i="17"/>
  <c r="I24" i="17"/>
  <c r="I23" i="17" s="1"/>
  <c r="I22" i="17"/>
  <c r="I21" i="17"/>
  <c r="I20" i="17" s="1"/>
  <c r="I19" i="17"/>
  <c r="I18" i="17"/>
  <c r="I17" i="17" s="1"/>
  <c r="I16" i="17"/>
  <c r="I15" i="17"/>
  <c r="I14" i="17" s="1"/>
  <c r="I13" i="17"/>
  <c r="I12" i="17"/>
  <c r="I11" i="17" s="1"/>
  <c r="I10" i="17"/>
  <c r="I9" i="17"/>
  <c r="I8" i="17" s="1"/>
  <c r="I7" i="17"/>
  <c r="I6" i="17"/>
  <c r="I5" i="17" s="1"/>
  <c r="I4" i="17"/>
  <c r="I7" i="15"/>
  <c r="M12" i="2"/>
  <c r="L12" i="2"/>
  <c r="M10" i="2"/>
  <c r="L10" i="2"/>
  <c r="M9" i="2"/>
  <c r="L9" i="2"/>
  <c r="M8" i="2"/>
  <c r="L8" i="2"/>
  <c r="M7" i="2"/>
  <c r="L7" i="2"/>
  <c r="M6" i="2"/>
  <c r="L6" i="2"/>
  <c r="D11" i="1"/>
  <c r="D8" i="1" s="1"/>
  <c r="E11" i="1"/>
  <c r="F11" i="1"/>
  <c r="F8" i="1" s="1"/>
  <c r="H13" i="1"/>
  <c r="C11" i="1"/>
  <c r="C8" i="1" s="1"/>
  <c r="B35" i="11"/>
  <c r="B34" i="11"/>
  <c r="B30" i="11"/>
  <c r="B29" i="11"/>
  <c r="I39" i="15"/>
  <c r="I37" i="15"/>
  <c r="I30" i="15"/>
  <c r="I28" i="15"/>
  <c r="I27" i="15"/>
  <c r="I25" i="15"/>
  <c r="I24" i="15"/>
  <c r="I22" i="15"/>
  <c r="I21" i="15"/>
  <c r="I19" i="15"/>
  <c r="I18" i="15"/>
  <c r="I16" i="15"/>
  <c r="I15" i="15"/>
  <c r="I13" i="15"/>
  <c r="I12" i="15"/>
  <c r="I10" i="15"/>
  <c r="I9" i="15"/>
  <c r="C13" i="2" l="1"/>
  <c r="D13" i="1"/>
  <c r="G13" i="2"/>
  <c r="K13" i="2" s="1"/>
  <c r="M11" i="2"/>
  <c r="L5" i="2"/>
  <c r="L11" i="2"/>
  <c r="M5" i="2"/>
  <c r="I37" i="17"/>
  <c r="I39" i="17"/>
  <c r="I38" i="17" s="1"/>
  <c r="H21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F20" i="4"/>
  <c r="E20" i="4"/>
  <c r="D20" i="4"/>
  <c r="I6" i="5"/>
  <c r="M13" i="2" l="1"/>
  <c r="C13" i="1"/>
  <c r="I20" i="4"/>
  <c r="C38" i="11" s="1"/>
  <c r="B38" i="11" s="1"/>
  <c r="I21" i="5"/>
  <c r="G13" i="1" l="1"/>
  <c r="C33" i="11" s="1"/>
  <c r="L13" i="2"/>
  <c r="E13" i="1"/>
  <c r="C37" i="11" l="1"/>
  <c r="B37" i="11" s="1"/>
  <c r="B33" i="11"/>
</calcChain>
</file>

<file path=xl/sharedStrings.xml><?xml version="1.0" encoding="utf-8"?>
<sst xmlns="http://schemas.openxmlformats.org/spreadsheetml/2006/main" count="432" uniqueCount="246">
  <si>
    <t>IDB</t>
  </si>
  <si>
    <t>TOTAL</t>
  </si>
  <si>
    <t>Programme Total</t>
  </si>
  <si>
    <t>Cumulative amount as at the End of the Previous Reporting Period</t>
  </si>
  <si>
    <t>Cumulative amount as at the End of the Current Reporting Period</t>
  </si>
  <si>
    <t>Total</t>
  </si>
  <si>
    <t>A. Non-Cash - Justification of Advance</t>
  </si>
  <si>
    <t>B. Cash - Advance of Funds</t>
  </si>
  <si>
    <t>Programme Total*</t>
  </si>
  <si>
    <t>*Programme totals for each month should also be reflected in the Breakdown According to Disbursement Type schedule</t>
  </si>
  <si>
    <t>C. Cash - Direct Payment to Supplier</t>
  </si>
  <si>
    <t xml:space="preserve">D. Cash - Reimbursement of Payments Made </t>
  </si>
  <si>
    <t>Cash Disb Total (B + C + D)</t>
  </si>
  <si>
    <t>Item</t>
  </si>
  <si>
    <t>Description</t>
  </si>
  <si>
    <t xml:space="preserve">Available Balance </t>
  </si>
  <si>
    <t>Totals</t>
  </si>
  <si>
    <t>Expenditure During the Reporting Period</t>
  </si>
  <si>
    <t>Actual to Budget 
%</t>
  </si>
  <si>
    <t>Start date</t>
  </si>
  <si>
    <t xml:space="preserve"> End date</t>
  </si>
  <si>
    <t>Responsibility</t>
  </si>
  <si>
    <t>N/A</t>
  </si>
  <si>
    <t>Issue ref #</t>
  </si>
  <si>
    <t xml:space="preserve">Date of Issue </t>
  </si>
  <si>
    <t>Issue Description &amp; Project Impact</t>
  </si>
  <si>
    <t xml:space="preserve">Category </t>
  </si>
  <si>
    <t>Action required</t>
  </si>
  <si>
    <t xml:space="preserve">Date resolved </t>
  </si>
  <si>
    <t xml:space="preserve">Comments </t>
  </si>
  <si>
    <t>Change ref #</t>
  </si>
  <si>
    <t xml:space="preserve">Change Type </t>
  </si>
  <si>
    <t xml:space="preserve">Change Description </t>
  </si>
  <si>
    <t>Requested by</t>
  </si>
  <si>
    <t>Date Approved by IDB</t>
  </si>
  <si>
    <t>Ref #</t>
  </si>
  <si>
    <t>Category</t>
  </si>
  <si>
    <t>Period of Observation</t>
  </si>
  <si>
    <t>Impact</t>
  </si>
  <si>
    <t>Recommendation</t>
  </si>
  <si>
    <r>
      <t xml:space="preserve">Timing if Applicable </t>
    </r>
    <r>
      <rPr>
        <b/>
        <sz val="8"/>
        <color rgb="FFFFFFFF"/>
        <rFont val="Arial"/>
        <family val="2"/>
      </rPr>
      <t>(Recommendation)</t>
    </r>
  </si>
  <si>
    <t>Breakdown According to Disbursement Type:</t>
  </si>
  <si>
    <t>Date Submitted</t>
  </si>
  <si>
    <t>A. Basic Information</t>
  </si>
  <si>
    <t>Country:</t>
  </si>
  <si>
    <t>Project Name:</t>
  </si>
  <si>
    <t>Project Number</t>
  </si>
  <si>
    <t>Funding Agency:</t>
  </si>
  <si>
    <t>Inter-American Development Bank</t>
  </si>
  <si>
    <t xml:space="preserve">Implementing Agency: </t>
  </si>
  <si>
    <t>Contract Number</t>
  </si>
  <si>
    <t xml:space="preserve">Instrument: </t>
  </si>
  <si>
    <t>Technical Cooperation</t>
  </si>
  <si>
    <t>Process</t>
  </si>
  <si>
    <t>Original Date</t>
  </si>
  <si>
    <t>Revised Date</t>
  </si>
  <si>
    <t>IDB Approval</t>
  </si>
  <si>
    <t>Contract Effectiveness</t>
  </si>
  <si>
    <t>Disbursement Eligibility</t>
  </si>
  <si>
    <t>Disbursement Deadline</t>
  </si>
  <si>
    <t>Final Evaluation</t>
  </si>
  <si>
    <r>
      <t>INSTRUCTIONS</t>
    </r>
    <r>
      <rPr>
        <b/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 xml:space="preserve"> </t>
    </r>
  </si>
  <si>
    <t xml:space="preserve">The Datasheet Section comprises Tables A, B and C, below. No additional text is required.  </t>
  </si>
  <si>
    <t>Datasheet</t>
  </si>
  <si>
    <t>Project Implementation Status</t>
  </si>
  <si>
    <t>Financial Status</t>
  </si>
  <si>
    <t>Status of Commitments charged to IDB Financing (US$)</t>
  </si>
  <si>
    <t>Procurement Activity</t>
  </si>
  <si>
    <t>PRISM No.</t>
  </si>
  <si>
    <t>Contract Signature Date</t>
  </si>
  <si>
    <t>Contract Start Date</t>
  </si>
  <si>
    <t>Contract End Date</t>
  </si>
  <si>
    <t>Payments</t>
  </si>
  <si>
    <t>WBS</t>
  </si>
  <si>
    <t>Project Expenditure Summary</t>
  </si>
  <si>
    <t>Actual Expenditure</t>
  </si>
  <si>
    <t>Budget</t>
  </si>
  <si>
    <t>Expenditures by Activity</t>
  </si>
  <si>
    <t>Contractual Obligations</t>
  </si>
  <si>
    <t>Expiration Date</t>
  </si>
  <si>
    <t>Revised Expiration Date</t>
  </si>
  <si>
    <t>Approval Date</t>
  </si>
  <si>
    <t>Status</t>
  </si>
  <si>
    <t>Contractual Clause</t>
  </si>
  <si>
    <t>Indicator Description</t>
  </si>
  <si>
    <t>Unit of Measure</t>
  </si>
  <si>
    <t>Baseline Amount</t>
  </si>
  <si>
    <t>Baseline Year</t>
  </si>
  <si>
    <t>Means of Verification</t>
  </si>
  <si>
    <t>P</t>
  </si>
  <si>
    <t>P(a)</t>
  </si>
  <si>
    <t>A</t>
  </si>
  <si>
    <t>Indicator #</t>
  </si>
  <si>
    <t>Output Name</t>
  </si>
  <si>
    <t>Original</t>
  </si>
  <si>
    <t>Actual</t>
  </si>
  <si>
    <t>Description of Risk</t>
  </si>
  <si>
    <t>Risk Level</t>
  </si>
  <si>
    <t>Type of Risk</t>
  </si>
  <si>
    <t>Risk Impact</t>
  </si>
  <si>
    <t>Mitigation Activity</t>
  </si>
  <si>
    <t>Indicator of completion of Activity</t>
  </si>
  <si>
    <t>Priority</t>
  </si>
  <si>
    <t>Date Approved by  CTO</t>
  </si>
  <si>
    <t xml:space="preserve">Lesson Learned (Problem/Success) </t>
  </si>
  <si>
    <t>INSTRUCTIONS: Indicate the overall and specific objectives of the programme from the programme Results Matrix</t>
  </si>
  <si>
    <t>Programme Objective</t>
  </si>
  <si>
    <t>Overall objective</t>
  </si>
  <si>
    <t>Output Description</t>
  </si>
  <si>
    <t>EOP</t>
  </si>
  <si>
    <t>Planned (a)</t>
  </si>
  <si>
    <t>Output Indicators - Physical</t>
  </si>
  <si>
    <t>Output Indicators - Financial</t>
  </si>
  <si>
    <t>*Planned (a) EOP = Planned (a) of Current and Subsequent Years + Actual EOP</t>
  </si>
  <si>
    <t>Comments</t>
  </si>
  <si>
    <t>Final Report</t>
  </si>
  <si>
    <t>Regional</t>
  </si>
  <si>
    <t>Final Audited Financial Statements</t>
  </si>
  <si>
    <r>
      <t>a.</t>
    </r>
    <r>
      <rPr>
        <b/>
        <sz val="7"/>
        <color rgb="FF000000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Total Budget at Approval</t>
    </r>
  </si>
  <si>
    <r>
      <t>b.</t>
    </r>
    <r>
      <rPr>
        <b/>
        <sz val="7"/>
        <color rgb="FF000000"/>
        <rFont val="Times New Roman"/>
        <family val="1"/>
      </rPr>
      <t> </t>
    </r>
    <r>
      <rPr>
        <b/>
        <sz val="10"/>
        <color rgb="FF000000"/>
        <rFont val="Arial"/>
        <family val="2"/>
      </rPr>
      <t>Revised Budget</t>
    </r>
  </si>
  <si>
    <t>%</t>
  </si>
  <si>
    <t>Diagnostics and assessments completed</t>
  </si>
  <si>
    <t>Diagnostics (#)</t>
  </si>
  <si>
    <t>Strategies (#)</t>
  </si>
  <si>
    <t>Tools designed/strengthened</t>
  </si>
  <si>
    <t>Tools (#)</t>
  </si>
  <si>
    <t xml:space="preserve">Strategies designed </t>
  </si>
  <si>
    <t>Jan</t>
  </si>
  <si>
    <t>Feb</t>
  </si>
  <si>
    <t>Mar</t>
  </si>
  <si>
    <t>Apr</t>
  </si>
  <si>
    <t>May</t>
  </si>
  <si>
    <t>Jun</t>
  </si>
  <si>
    <t>Disbursement Projections</t>
  </si>
  <si>
    <t>Risk Matrix</t>
  </si>
  <si>
    <t>Issues Log</t>
  </si>
  <si>
    <t>Change Log</t>
  </si>
  <si>
    <t>Lessons Learnt</t>
  </si>
  <si>
    <t>CaribData: Caribbean Data-Driven Resilience</t>
  </si>
  <si>
    <t>RG-T4186</t>
  </si>
  <si>
    <t>ATN/OC-19725-RG</t>
  </si>
  <si>
    <t>Data Infrastructure and Roadmap for Data Resiliency</t>
  </si>
  <si>
    <t>Data Science Training and Knowledge Generation</t>
  </si>
  <si>
    <t>Data Guidelines and Policies</t>
  </si>
  <si>
    <t>Project Coordination, Communication, and Evaluation</t>
  </si>
  <si>
    <t>Consultants to support project coordination and communication</t>
  </si>
  <si>
    <t>Public Awareness Campaign and Marketing Activities</t>
  </si>
  <si>
    <t>Audit</t>
  </si>
  <si>
    <t>National Statistic Offices in the Caribbean  utilizing platform for sharing regional data</t>
  </si>
  <si>
    <t>#</t>
  </si>
  <si>
    <t>Data science tools applied by the four NSO beneficiaries</t>
  </si>
  <si>
    <t>Training workshops delivered</t>
  </si>
  <si>
    <t>Workshops organized</t>
  </si>
  <si>
    <t xml:space="preserve">Monographs developed </t>
  </si>
  <si>
    <t xml:space="preserve">Policy briefs completed </t>
  </si>
  <si>
    <t>Awareness raising campaigns designed/implemented</t>
  </si>
  <si>
    <t>Annual reports published</t>
  </si>
  <si>
    <t xml:space="preserve">Process evaluations conducted </t>
  </si>
  <si>
    <t>A systems analysis of the existing data infrastructure and capabilities within The UWI and the NSO beneficiaries of the project</t>
  </si>
  <si>
    <t>Existing infrastructure tool strengthened</t>
  </si>
  <si>
    <t>Training workshops and mentoring to guide NSOs</t>
  </si>
  <si>
    <t>Roadmap strategy for the regional network which will recommend expansion of data themes</t>
  </si>
  <si>
    <t>Preparation and delivery of 2 data handling courses</t>
  </si>
  <si>
    <t>Datathon designed and implemented</t>
  </si>
  <si>
    <t>The publication of a curated series of data stories on priority issues in climate change and health</t>
  </si>
  <si>
    <t>Gap analysis of data handling, data sharing, data privacy, data security, and open data policies</t>
  </si>
  <si>
    <t>At least 4 draft data policies and guidelines developed</t>
  </si>
  <si>
    <t>Annual reports on project progress</t>
  </si>
  <si>
    <t>Final project evaluation</t>
  </si>
  <si>
    <t>Workshops (#)</t>
  </si>
  <si>
    <t>Monographs (#)</t>
  </si>
  <si>
    <t>Briefs (#)</t>
  </si>
  <si>
    <t>Campaigns (#)</t>
  </si>
  <si>
    <t>Reports (#)</t>
  </si>
  <si>
    <t>Evaluation Final Report (#)</t>
  </si>
  <si>
    <t>Total Cost</t>
  </si>
  <si>
    <t>University of the West Indies, Cave Hill Campus</t>
  </si>
  <si>
    <t>Counterpart Resources</t>
  </si>
  <si>
    <t>Current Semester - July 1 to December 2023</t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</si>
  <si>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Planned Expenditures from July 1 to December 31, 2023</t>
    </r>
  </si>
  <si>
    <t>d. Actual Expenditures from July 1 to December 31, 2023</t>
  </si>
  <si>
    <t>e. Planned IDB disbursements from July 1 to December 31, 2023</t>
  </si>
  <si>
    <r>
      <t>f.</t>
    </r>
    <r>
      <rPr>
        <b/>
        <sz val="7"/>
        <color rgb="FF000000"/>
        <rFont val="Times New Roman"/>
        <family val="1"/>
      </rPr>
      <t xml:space="preserve">  </t>
    </r>
    <r>
      <rPr>
        <b/>
        <sz val="10"/>
        <color rgb="FF000000"/>
        <rFont val="Arial"/>
        <family val="2"/>
      </rPr>
      <t>Actual IDB disbursements from July 1 to December 31, 2023</t>
    </r>
  </si>
  <si>
    <t>g. Planned Expenditures from January 1 to June 30, 2024</t>
  </si>
  <si>
    <r>
      <t>h.</t>
    </r>
    <r>
      <rPr>
        <b/>
        <sz val="7"/>
        <color rgb="FF000000"/>
        <rFont val="Times New Roman"/>
        <family val="1"/>
      </rPr>
      <t> </t>
    </r>
    <r>
      <rPr>
        <b/>
        <sz val="10"/>
        <color rgb="FF000000"/>
        <rFont val="Arial"/>
        <family val="2"/>
      </rPr>
      <t>Planned IDB disbursements from January 1 to June 30, 2024</t>
    </r>
  </si>
  <si>
    <t>Next Semester - January 1 to June 30, 2024</t>
  </si>
  <si>
    <t>Data Audit Consultant</t>
  </si>
  <si>
    <t>Editing Services</t>
  </si>
  <si>
    <t>Dr. Selvi Jeyaseelan</t>
  </si>
  <si>
    <t>Jacqueline Campbell</t>
  </si>
  <si>
    <t>Pan American Health Organization</t>
  </si>
  <si>
    <t>Counterpart</t>
  </si>
  <si>
    <t>Component</t>
  </si>
  <si>
    <t>Semi-Annual Progress Report</t>
  </si>
  <si>
    <t>To improve the Caribbean's regional infrastructure for data sharing and data resilience.</t>
  </si>
  <si>
    <t>B. Project Dates</t>
  </si>
  <si>
    <t>C. Project Financials (US$)</t>
  </si>
  <si>
    <t>Consulting firm to implement Data Visualization and Data Sharing Infrastructure Tools</t>
  </si>
  <si>
    <t>Front-end support individual consultant</t>
  </si>
  <si>
    <t>Consulting firm to provide data analytics training</t>
  </si>
  <si>
    <t>Editing services</t>
  </si>
  <si>
    <t>Regional Data sharing conference</t>
  </si>
  <si>
    <t>Project assistant Individual Consultant</t>
  </si>
  <si>
    <t>Final Evaluation Individual Consultant</t>
  </si>
  <si>
    <t>Consultancy</t>
  </si>
  <si>
    <t>Consultant</t>
  </si>
  <si>
    <t>Components and Sub-components per Letter of Agreement</t>
  </si>
  <si>
    <t>14.a.i</t>
  </si>
  <si>
    <t>Final Disbursement</t>
  </si>
  <si>
    <t>Final Disbursement Clause.</t>
  </si>
  <si>
    <t>13.ii</t>
  </si>
  <si>
    <t>13.i- S1</t>
  </si>
  <si>
    <t>13.i- S2</t>
  </si>
  <si>
    <t>13.i- S3</t>
  </si>
  <si>
    <t>13.i- S4</t>
  </si>
  <si>
    <t>13.i- S5</t>
  </si>
  <si>
    <t>13.i- S6</t>
  </si>
  <si>
    <t>Individual Consultant to collate data and develop guidelines</t>
  </si>
  <si>
    <t>Contract Amount (USD)</t>
  </si>
  <si>
    <t>Call for EOI uploaded</t>
  </si>
  <si>
    <t>Authors identified - papers in progress</t>
  </si>
  <si>
    <t>-</t>
  </si>
  <si>
    <t>In process of collating CVs</t>
  </si>
  <si>
    <t>Projected IDB Disbursement for next 6 months through to June 30, 2024</t>
  </si>
  <si>
    <t>UWI may find making payments in USD difficult</t>
  </si>
  <si>
    <t>High</t>
  </si>
  <si>
    <t>Firms and PAHO need to be paid in USD</t>
  </si>
  <si>
    <t>Payment of PAHO editorial fees</t>
  </si>
  <si>
    <t>IH</t>
  </si>
  <si>
    <t>Suitable candidate for project assistant may be hard to find</t>
  </si>
  <si>
    <t>Med</t>
  </si>
  <si>
    <t>Financial</t>
  </si>
  <si>
    <t>Human resources</t>
  </si>
  <si>
    <t>Delayed start of project assistant</t>
  </si>
  <si>
    <t>SJ</t>
  </si>
  <si>
    <t>Recruitment of project assistant</t>
  </si>
  <si>
    <t>Limited candidate firms for data story telling</t>
  </si>
  <si>
    <t>Limited candidate firms for infrastructure development</t>
  </si>
  <si>
    <t>Delayed start of component 2</t>
  </si>
  <si>
    <t>Delayed start of component 1</t>
  </si>
  <si>
    <t>Extend call for EOIs</t>
  </si>
  <si>
    <t>Signed contract with firm</t>
  </si>
  <si>
    <t>Discuss with bursary &amp; IDB. The meeting took place and PAHO have now been paid.</t>
  </si>
  <si>
    <t>Discuss possibility for split role - split role not possible</t>
  </si>
  <si>
    <t>Contract signed 1st November</t>
  </si>
  <si>
    <t>Front End Support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</si>
</sst>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.0,"/>
    <numFmt numFmtId="166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theme="1"/>
      <name val="Cambria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rgb="FF00B050"/>
      <name val="Calibri"/>
      <family val="2"/>
      <scheme val="minor"/>
    </font>
    <font>
      <b/>
      <sz val="8"/>
      <color rgb="FFFFFFFF"/>
      <name val="Arial"/>
      <family val="2"/>
    </font>
    <font>
      <sz val="10"/>
      <color theme="1"/>
      <name val="Cambria"/>
      <family val="1"/>
    </font>
    <font>
      <b/>
      <sz val="11"/>
      <name val="Calibri"/>
      <family val="2"/>
      <scheme val="minor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FFFFFF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Cambria"/>
      <family val="1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AEF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rgb="FFC5D9F1"/>
      </right>
      <top/>
      <bottom style="medium">
        <color rgb="FFC5D9F1"/>
      </bottom>
      <diagonal/>
    </border>
    <border>
      <left/>
      <right style="medium">
        <color rgb="FFC5D9F1"/>
      </right>
      <top/>
      <bottom style="medium">
        <color rgb="FFC5D9F1"/>
      </bottom>
      <diagonal/>
    </border>
    <border>
      <left/>
      <right style="medium">
        <color rgb="FF95B3D7"/>
      </right>
      <top style="medium">
        <color rgb="FFC5D9F1"/>
      </top>
      <bottom style="medium">
        <color rgb="FFC5D9F1"/>
      </bottom>
      <diagonal/>
    </border>
    <border>
      <left/>
      <right style="medium">
        <color rgb="FF95B3D7"/>
      </right>
      <top/>
      <bottom style="medium">
        <color rgb="FFC5D9F1"/>
      </bottom>
      <diagonal/>
    </border>
    <border>
      <left/>
      <right style="medium">
        <color rgb="FF95B3D7"/>
      </right>
      <top/>
      <bottom/>
      <diagonal/>
    </border>
    <border>
      <left style="medium">
        <color rgb="FF276DC1"/>
      </left>
      <right style="medium">
        <color rgb="FF276DC1"/>
      </right>
      <top style="medium">
        <color rgb="FF276DC1"/>
      </top>
      <bottom style="medium">
        <color rgb="FF276DC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rgb="FFC5D9F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medium">
        <color theme="3" tint="0.39994506668294322"/>
      </bottom>
      <diagonal/>
    </border>
    <border>
      <left style="medium">
        <color rgb="FF276DC1"/>
      </left>
      <right/>
      <top style="medium">
        <color rgb="FF276DC1"/>
      </top>
      <bottom style="medium">
        <color rgb="FF276DC1"/>
      </bottom>
      <diagonal/>
    </border>
    <border>
      <left/>
      <right style="medium">
        <color rgb="FF95B3D7"/>
      </right>
      <top style="medium">
        <color rgb="FF276DC1"/>
      </top>
      <bottom style="medium">
        <color rgb="FF276DC1"/>
      </bottom>
      <diagonal/>
    </border>
    <border>
      <left style="medium">
        <color theme="3" tint="0.59996337778862885"/>
      </left>
      <right style="medium">
        <color theme="3" tint="0.59996337778862885"/>
      </right>
      <top/>
      <bottom style="medium">
        <color rgb="FFC5D9F1"/>
      </bottom>
      <diagonal/>
    </border>
    <border>
      <left style="medium">
        <color theme="3" tint="0.39994506668294322"/>
      </left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1454817346722"/>
      </top>
      <bottom style="hair">
        <color theme="3" tint="0.39991454817346722"/>
      </bottom>
      <diagonal/>
    </border>
    <border>
      <left style="medium">
        <color theme="3" tint="0.39994506668294322"/>
      </left>
      <right style="medium">
        <color theme="3" tint="0.39994506668294322"/>
      </right>
      <top style="hair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medium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3" tint="0.39994506668294322"/>
      </left>
      <right/>
      <top style="medium">
        <color theme="3" tint="0.399914548173467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1454817346722"/>
      </top>
      <bottom style="medium">
        <color theme="3" tint="0.39994506668294322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/>
      <right style="medium">
        <color rgb="FF95B3D7"/>
      </right>
      <top/>
      <bottom style="medium">
        <color rgb="FF95B3D7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 style="medium">
        <color rgb="FF95B3D7"/>
      </left>
      <right style="medium">
        <color rgb="FF95B3D7"/>
      </right>
      <top style="medium">
        <color rgb="FF4F81BD"/>
      </top>
      <bottom/>
      <diagonal/>
    </border>
    <border>
      <left style="medium">
        <color rgb="FF95B3D7"/>
      </left>
      <right style="medium">
        <color rgb="FF95B3D7"/>
      </right>
      <top/>
      <bottom/>
      <diagonal/>
    </border>
    <border>
      <left style="medium">
        <color rgb="FF95B3D7"/>
      </left>
      <right style="medium">
        <color rgb="FF95B3D7"/>
      </right>
      <top style="medium">
        <color rgb="FF95B3D7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rgb="FF276DC1"/>
      </top>
      <bottom style="medium">
        <color rgb="FF276DC1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5" fillId="0" borderId="13" xfId="0" applyFont="1" applyBorder="1"/>
    <xf numFmtId="0" fontId="12" fillId="0" borderId="0" xfId="0" applyFont="1"/>
    <xf numFmtId="0" fontId="8" fillId="0" borderId="0" xfId="0" applyFont="1" applyAlignment="1">
      <alignment horizontal="left"/>
    </xf>
    <xf numFmtId="0" fontId="0" fillId="0" borderId="16" xfId="0" applyBorder="1"/>
    <xf numFmtId="0" fontId="0" fillId="0" borderId="19" xfId="0" applyBorder="1"/>
    <xf numFmtId="0" fontId="11" fillId="3" borderId="7" xfId="0" applyFont="1" applyFill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3" fillId="0" borderId="0" xfId="0" applyFont="1"/>
    <xf numFmtId="0" fontId="18" fillId="0" borderId="0" xfId="0" applyFont="1"/>
    <xf numFmtId="0" fontId="13" fillId="3" borderId="17" xfId="0" applyFont="1" applyFill="1" applyBorder="1"/>
    <xf numFmtId="0" fontId="15" fillId="0" borderId="0" xfId="2" applyAlignment="1">
      <alignment vertical="center"/>
    </xf>
    <xf numFmtId="0" fontId="8" fillId="5" borderId="30" xfId="0" applyFont="1" applyFill="1" applyBorder="1" applyAlignment="1">
      <alignment horizontal="left" vertical="center" indent="1"/>
    </xf>
    <xf numFmtId="0" fontId="8" fillId="5" borderId="30" xfId="0" applyFont="1" applyFill="1" applyBorder="1" applyAlignment="1">
      <alignment horizontal="center" vertical="center" wrapText="1"/>
    </xf>
    <xf numFmtId="15" fontId="6" fillId="0" borderId="30" xfId="0" applyNumberFormat="1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2" fillId="6" borderId="0" xfId="0" applyFont="1" applyFill="1" applyAlignment="1">
      <alignment horizontal="justify" vertical="center"/>
    </xf>
    <xf numFmtId="0" fontId="0" fillId="6" borderId="0" xfId="0" applyFill="1"/>
    <xf numFmtId="0" fontId="24" fillId="0" borderId="0" xfId="0" applyFont="1"/>
    <xf numFmtId="164" fontId="6" fillId="0" borderId="30" xfId="1" applyFont="1" applyBorder="1" applyAlignment="1">
      <alignment horizontal="right" vertical="center" wrapText="1"/>
    </xf>
    <xf numFmtId="164" fontId="6" fillId="0" borderId="30" xfId="1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wrapText="1"/>
    </xf>
    <xf numFmtId="0" fontId="10" fillId="0" borderId="30" xfId="0" applyFont="1" applyBorder="1" applyAlignment="1">
      <alignment horizontal="right" vertical="center" wrapText="1"/>
    </xf>
    <xf numFmtId="0" fontId="2" fillId="0" borderId="0" xfId="0" applyFont="1"/>
    <xf numFmtId="164" fontId="16" fillId="0" borderId="30" xfId="1" applyFont="1" applyBorder="1" applyAlignment="1">
      <alignment vertical="center" wrapText="1"/>
    </xf>
    <xf numFmtId="0" fontId="4" fillId="0" borderId="0" xfId="0" applyFont="1"/>
    <xf numFmtId="164" fontId="8" fillId="0" borderId="5" xfId="1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164" fontId="8" fillId="0" borderId="14" xfId="1" applyFont="1" applyBorder="1" applyAlignment="1">
      <alignment vertical="center"/>
    </xf>
    <xf numFmtId="0" fontId="7" fillId="4" borderId="33" xfId="0" applyFont="1" applyFill="1" applyBorder="1" applyAlignment="1">
      <alignment vertical="center"/>
    </xf>
    <xf numFmtId="0" fontId="7" fillId="4" borderId="34" xfId="0" applyFont="1" applyFill="1" applyBorder="1" applyAlignment="1">
      <alignment vertical="center"/>
    </xf>
    <xf numFmtId="0" fontId="7" fillId="4" borderId="34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center" vertical="center"/>
    </xf>
    <xf numFmtId="0" fontId="26" fillId="7" borderId="32" xfId="0" applyFont="1" applyFill="1" applyBorder="1" applyAlignment="1">
      <alignment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28" fillId="7" borderId="32" xfId="0" applyFont="1" applyFill="1" applyBorder="1" applyAlignment="1">
      <alignment vertical="center"/>
    </xf>
    <xf numFmtId="0" fontId="28" fillId="7" borderId="32" xfId="0" applyFont="1" applyFill="1" applyBorder="1" applyAlignment="1">
      <alignment horizontal="right" vertical="center"/>
    </xf>
    <xf numFmtId="0" fontId="29" fillId="4" borderId="33" xfId="0" applyFont="1" applyFill="1" applyBorder="1" applyAlignment="1">
      <alignment horizontal="center" vertical="center"/>
    </xf>
    <xf numFmtId="0" fontId="29" fillId="4" borderId="3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9" fillId="4" borderId="34" xfId="0" applyFont="1" applyFill="1" applyBorder="1" applyAlignment="1">
      <alignment vertical="center"/>
    </xf>
    <xf numFmtId="0" fontId="29" fillId="4" borderId="26" xfId="0" applyFont="1" applyFill="1" applyBorder="1" applyAlignment="1">
      <alignment vertical="center" wrapText="1"/>
    </xf>
    <xf numFmtId="0" fontId="17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vertical="center" wrapText="1"/>
    </xf>
    <xf numFmtId="0" fontId="30" fillId="0" borderId="31" xfId="0" applyFont="1" applyBorder="1" applyAlignment="1">
      <alignment vertical="center" wrapText="1"/>
    </xf>
    <xf numFmtId="0" fontId="31" fillId="0" borderId="32" xfId="0" applyFont="1" applyBorder="1" applyAlignment="1">
      <alignment vertical="center" wrapText="1"/>
    </xf>
    <xf numFmtId="0" fontId="31" fillId="0" borderId="32" xfId="0" applyFont="1" applyBorder="1" applyAlignment="1">
      <alignment horizontal="center" vertical="center" wrapText="1"/>
    </xf>
    <xf numFmtId="0" fontId="20" fillId="7" borderId="31" xfId="0" applyFont="1" applyFill="1" applyBorder="1" applyAlignment="1">
      <alignment vertical="top" wrapText="1"/>
    </xf>
    <xf numFmtId="0" fontId="31" fillId="7" borderId="32" xfId="0" applyFont="1" applyFill="1" applyBorder="1" applyAlignment="1">
      <alignment vertical="center" wrapText="1"/>
    </xf>
    <xf numFmtId="0" fontId="31" fillId="7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31" fillId="7" borderId="37" xfId="0" applyFont="1" applyFill="1" applyBorder="1" applyAlignment="1">
      <alignment vertical="center" wrapText="1"/>
    </xf>
    <xf numFmtId="0" fontId="31" fillId="7" borderId="5" xfId="0" applyFont="1" applyFill="1" applyBorder="1" applyAlignment="1">
      <alignment vertical="center" wrapText="1"/>
    </xf>
    <xf numFmtId="0" fontId="6" fillId="7" borderId="37" xfId="0" applyFont="1" applyFill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1" fillId="0" borderId="37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164" fontId="28" fillId="7" borderId="32" xfId="1" applyFont="1" applyFill="1" applyBorder="1" applyAlignment="1">
      <alignment horizontal="right" vertical="center"/>
    </xf>
    <xf numFmtId="0" fontId="8" fillId="5" borderId="30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/>
    </xf>
    <xf numFmtId="0" fontId="8" fillId="5" borderId="3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164" fontId="2" fillId="2" borderId="30" xfId="1" applyFont="1" applyFill="1" applyBorder="1" applyAlignment="1">
      <alignment vertical="center"/>
    </xf>
    <xf numFmtId="0" fontId="35" fillId="4" borderId="40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15" fontId="16" fillId="0" borderId="39" xfId="0" applyNumberFormat="1" applyFont="1" applyBorder="1" applyAlignment="1">
      <alignment horizontal="center" vertical="center" wrapText="1"/>
    </xf>
    <xf numFmtId="164" fontId="16" fillId="0" borderId="39" xfId="1" applyFont="1" applyBorder="1" applyAlignment="1">
      <alignment vertical="center" wrapText="1"/>
    </xf>
    <xf numFmtId="0" fontId="7" fillId="4" borderId="4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164" fontId="6" fillId="0" borderId="41" xfId="1" applyFont="1" applyBorder="1" applyAlignment="1">
      <alignment vertical="center" wrapText="1"/>
    </xf>
    <xf numFmtId="0" fontId="16" fillId="7" borderId="39" xfId="0" applyFont="1" applyFill="1" applyBorder="1" applyAlignment="1">
      <alignment vertical="center" wrapText="1"/>
    </xf>
    <xf numFmtId="0" fontId="16" fillId="7" borderId="30" xfId="0" applyFont="1" applyFill="1" applyBorder="1" applyAlignment="1">
      <alignment vertical="center" wrapText="1"/>
    </xf>
    <xf numFmtId="16" fontId="0" fillId="0" borderId="0" xfId="0" applyNumberFormat="1"/>
    <xf numFmtId="0" fontId="28" fillId="0" borderId="32" xfId="0" applyFont="1" applyBorder="1" applyAlignment="1">
      <alignment vertical="center"/>
    </xf>
    <xf numFmtId="0" fontId="28" fillId="0" borderId="32" xfId="0" applyFont="1" applyBorder="1" applyAlignment="1">
      <alignment horizontal="right" vertical="center"/>
    </xf>
    <xf numFmtId="164" fontId="28" fillId="0" borderId="32" xfId="1" applyFont="1" applyFill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36" fillId="4" borderId="28" xfId="0" applyFont="1" applyFill="1" applyBorder="1" applyAlignment="1">
      <alignment vertical="center"/>
    </xf>
    <xf numFmtId="0" fontId="36" fillId="4" borderId="29" xfId="0" applyFont="1" applyFill="1" applyBorder="1" applyAlignment="1">
      <alignment vertical="center"/>
    </xf>
    <xf numFmtId="0" fontId="36" fillId="4" borderId="27" xfId="0" applyFont="1" applyFill="1" applyBorder="1" applyAlignment="1">
      <alignment vertical="center"/>
    </xf>
    <xf numFmtId="0" fontId="37" fillId="7" borderId="31" xfId="0" applyFont="1" applyFill="1" applyBorder="1" applyAlignment="1">
      <alignment horizontal="left" vertical="center"/>
    </xf>
    <xf numFmtId="0" fontId="37" fillId="7" borderId="32" xfId="0" applyFont="1" applyFill="1" applyBorder="1" applyAlignment="1">
      <alignment vertical="center"/>
    </xf>
    <xf numFmtId="15" fontId="37" fillId="7" borderId="32" xfId="0" applyNumberFormat="1" applyFont="1" applyFill="1" applyBorder="1" applyAlignment="1">
      <alignment horizontal="right" vertical="center"/>
    </xf>
    <xf numFmtId="0" fontId="37" fillId="0" borderId="31" xfId="0" applyFont="1" applyBorder="1" applyAlignment="1">
      <alignment horizontal="left" vertical="center"/>
    </xf>
    <xf numFmtId="0" fontId="37" fillId="0" borderId="32" xfId="0" applyFont="1" applyBorder="1" applyAlignment="1">
      <alignment vertical="center"/>
    </xf>
    <xf numFmtId="15" fontId="37" fillId="0" borderId="32" xfId="0" applyNumberFormat="1" applyFont="1" applyBorder="1" applyAlignment="1">
      <alignment horizontal="right" vertical="center"/>
    </xf>
    <xf numFmtId="0" fontId="16" fillId="3" borderId="39" xfId="0" applyFont="1" applyFill="1" applyBorder="1" applyAlignment="1">
      <alignment vertical="center" wrapText="1"/>
    </xf>
    <xf numFmtId="0" fontId="2" fillId="7" borderId="39" xfId="0" applyFont="1" applyFill="1" applyBorder="1" applyAlignment="1">
      <alignment wrapText="1"/>
    </xf>
    <xf numFmtId="164" fontId="2" fillId="7" borderId="39" xfId="1" applyFont="1" applyFill="1" applyBorder="1"/>
    <xf numFmtId="0" fontId="2" fillId="7" borderId="30" xfId="0" applyFont="1" applyFill="1" applyBorder="1"/>
    <xf numFmtId="0" fontId="2" fillId="7" borderId="30" xfId="0" applyFont="1" applyFill="1" applyBorder="1" applyAlignment="1">
      <alignment wrapText="1"/>
    </xf>
    <xf numFmtId="164" fontId="2" fillId="7" borderId="30" xfId="1" applyFont="1" applyFill="1" applyBorder="1"/>
    <xf numFmtId="164" fontId="6" fillId="0" borderId="3" xfId="1" applyFont="1" applyFill="1" applyBorder="1" applyAlignment="1">
      <alignment vertical="center"/>
    </xf>
    <xf numFmtId="164" fontId="6" fillId="0" borderId="4" xfId="1" applyFont="1" applyFill="1" applyBorder="1" applyAlignment="1">
      <alignment vertical="center"/>
    </xf>
    <xf numFmtId="0" fontId="8" fillId="7" borderId="1" xfId="0" applyFont="1" applyFill="1" applyBorder="1" applyAlignment="1">
      <alignment horizontal="right" vertical="center"/>
    </xf>
    <xf numFmtId="0" fontId="8" fillId="7" borderId="2" xfId="0" applyFont="1" applyFill="1" applyBorder="1" applyAlignment="1">
      <alignment vertical="center" wrapText="1"/>
    </xf>
    <xf numFmtId="164" fontId="8" fillId="7" borderId="4" xfId="1" applyFont="1" applyFill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64" fontId="6" fillId="0" borderId="5" xfId="1" applyFont="1" applyFill="1" applyBorder="1" applyAlignment="1">
      <alignment vertical="center"/>
    </xf>
    <xf numFmtId="164" fontId="6" fillId="0" borderId="0" xfId="1" applyFont="1" applyFill="1" applyBorder="1" applyAlignment="1">
      <alignment vertical="center"/>
    </xf>
    <xf numFmtId="0" fontId="35" fillId="4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5" fillId="0" borderId="12" xfId="0" applyFont="1" applyBorder="1"/>
    <xf numFmtId="0" fontId="5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3" borderId="47" xfId="0" applyFont="1" applyFill="1" applyBorder="1"/>
    <xf numFmtId="0" fontId="6" fillId="0" borderId="16" xfId="0" applyFont="1" applyBorder="1" applyAlignment="1">
      <alignment vertical="center"/>
    </xf>
    <xf numFmtId="0" fontId="13" fillId="3" borderId="47" xfId="0" applyFont="1" applyFill="1" applyBorder="1"/>
    <xf numFmtId="0" fontId="16" fillId="7" borderId="39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 wrapText="1"/>
    </xf>
    <xf numFmtId="0" fontId="38" fillId="0" borderId="0" xfId="0" applyFont="1"/>
    <xf numFmtId="0" fontId="3" fillId="0" borderId="30" xfId="0" applyFont="1" applyBorder="1"/>
    <xf numFmtId="0" fontId="3" fillId="0" borderId="30" xfId="0" applyFont="1" applyBorder="1" applyAlignment="1">
      <alignment wrapText="1"/>
    </xf>
    <xf numFmtId="164" fontId="3" fillId="0" borderId="30" xfId="1" applyFont="1" applyFill="1" applyBorder="1"/>
    <xf numFmtId="164" fontId="26" fillId="7" borderId="32" xfId="1" applyFont="1" applyFill="1" applyBorder="1" applyAlignment="1">
      <alignment vertical="center"/>
    </xf>
    <xf numFmtId="0" fontId="26" fillId="0" borderId="32" xfId="0" applyFont="1" applyBorder="1" applyAlignment="1">
      <alignment vertical="center"/>
    </xf>
    <xf numFmtId="164" fontId="26" fillId="0" borderId="32" xfId="1" applyFont="1" applyFill="1" applyBorder="1" applyAlignment="1">
      <alignment vertical="center"/>
    </xf>
    <xf numFmtId="0" fontId="25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6" fillId="7" borderId="32" xfId="0" applyNumberFormat="1" applyFont="1" applyFill="1" applyBorder="1" applyAlignment="1">
      <alignment horizontal="center" vertical="center" wrapText="1"/>
    </xf>
    <xf numFmtId="14" fontId="6" fillId="0" borderId="32" xfId="0" applyNumberFormat="1" applyFont="1" applyBorder="1" applyAlignment="1">
      <alignment horizontal="center" vertical="center"/>
    </xf>
    <xf numFmtId="164" fontId="8" fillId="7" borderId="8" xfId="1" applyFont="1" applyFill="1" applyBorder="1" applyAlignment="1">
      <alignment vertical="center"/>
    </xf>
    <xf numFmtId="164" fontId="6" fillId="0" borderId="8" xfId="1" applyFont="1" applyBorder="1" applyAlignment="1">
      <alignment vertical="center"/>
    </xf>
    <xf numFmtId="164" fontId="6" fillId="0" borderId="12" xfId="1" applyFont="1" applyBorder="1" applyAlignment="1">
      <alignment vertical="center"/>
    </xf>
    <xf numFmtId="166" fontId="8" fillId="7" borderId="4" xfId="3" applyNumberFormat="1" applyFont="1" applyFill="1" applyBorder="1" applyAlignment="1">
      <alignment vertical="center"/>
    </xf>
    <xf numFmtId="166" fontId="6" fillId="0" borderId="15" xfId="3" applyNumberFormat="1" applyFont="1" applyFill="1" applyBorder="1" applyAlignment="1">
      <alignment vertical="center"/>
    </xf>
    <xf numFmtId="166" fontId="8" fillId="0" borderId="14" xfId="3" applyNumberFormat="1" applyFont="1" applyBorder="1" applyAlignment="1">
      <alignment vertical="center"/>
    </xf>
    <xf numFmtId="166" fontId="8" fillId="0" borderId="46" xfId="3" applyNumberFormat="1" applyFont="1" applyBorder="1" applyAlignment="1">
      <alignment vertical="center"/>
    </xf>
    <xf numFmtId="164" fontId="0" fillId="0" borderId="18" xfId="0" applyNumberFormat="1" applyBorder="1"/>
    <xf numFmtId="164" fontId="6" fillId="0" borderId="30" xfId="1" quotePrefix="1" applyFont="1" applyFill="1" applyBorder="1" applyAlignment="1">
      <alignment vertical="center" wrapText="1"/>
    </xf>
    <xf numFmtId="164" fontId="6" fillId="0" borderId="30" xfId="1" applyFont="1" applyFill="1" applyBorder="1" applyAlignment="1">
      <alignment vertical="center" wrapText="1"/>
    </xf>
    <xf numFmtId="0" fontId="8" fillId="0" borderId="44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164" fontId="39" fillId="7" borderId="39" xfId="1" applyFont="1" applyFill="1" applyBorder="1"/>
    <xf numFmtId="164" fontId="0" fillId="0" borderId="0" xfId="0" applyNumberFormat="1"/>
    <xf numFmtId="164" fontId="20" fillId="7" borderId="32" xfId="1" applyFont="1" applyFill="1" applyBorder="1" applyAlignment="1">
      <alignment horizontal="right" vertical="center"/>
    </xf>
    <xf numFmtId="164" fontId="20" fillId="0" borderId="32" xfId="1" applyFont="1" applyFill="1" applyBorder="1" applyAlignment="1">
      <alignment horizontal="right" vertical="center"/>
    </xf>
    <xf numFmtId="0" fontId="20" fillId="0" borderId="32" xfId="0" applyFont="1" applyBorder="1" applyAlignment="1">
      <alignment horizontal="right" vertical="center"/>
    </xf>
    <xf numFmtId="0" fontId="20" fillId="7" borderId="32" xfId="0" applyFont="1" applyFill="1" applyBorder="1" applyAlignment="1">
      <alignment horizontal="right" vertical="center"/>
    </xf>
    <xf numFmtId="0" fontId="21" fillId="7" borderId="44" xfId="2" applyFont="1" applyFill="1" applyBorder="1" applyAlignment="1">
      <alignment horizontal="left" vertical="center" wrapText="1"/>
    </xf>
    <xf numFmtId="0" fontId="21" fillId="7" borderId="45" xfId="2" applyFont="1" applyFill="1" applyBorder="1" applyAlignment="1">
      <alignment horizontal="left" vertical="center" wrapText="1"/>
    </xf>
    <xf numFmtId="0" fontId="8" fillId="7" borderId="44" xfId="0" applyFont="1" applyFill="1" applyBorder="1" applyAlignment="1">
      <alignment horizontal="left" vertical="center"/>
    </xf>
    <xf numFmtId="0" fontId="8" fillId="7" borderId="45" xfId="0" applyFont="1" applyFill="1" applyBorder="1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7" fillId="4" borderId="30" xfId="0" applyFont="1" applyFill="1" applyBorder="1" applyAlignment="1">
      <alignment horizontal="left" vertical="center" wrapText="1"/>
    </xf>
    <xf numFmtId="0" fontId="7" fillId="4" borderId="42" xfId="0" applyFont="1" applyFill="1" applyBorder="1" applyAlignment="1">
      <alignment horizontal="left" vertical="center" wrapText="1"/>
    </xf>
    <xf numFmtId="0" fontId="7" fillId="4" borderId="43" xfId="0" applyFont="1" applyFill="1" applyBorder="1" applyAlignment="1">
      <alignment horizontal="left" vertical="center" wrapText="1"/>
    </xf>
    <xf numFmtId="0" fontId="7" fillId="4" borderId="5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24" fillId="0" borderId="0" xfId="0" applyFont="1" applyAlignment="1">
      <alignment horizontal="left"/>
    </xf>
    <xf numFmtId="0" fontId="35" fillId="4" borderId="40" xfId="0" applyFont="1" applyFill="1" applyBorder="1" applyAlignment="1">
      <alignment horizontal="center" vertical="top" wrapText="1"/>
    </xf>
    <xf numFmtId="0" fontId="6" fillId="4" borderId="4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26" fillId="7" borderId="35" xfId="0" applyFont="1" applyFill="1" applyBorder="1" applyAlignment="1">
      <alignment vertical="center" wrapText="1"/>
    </xf>
    <xf numFmtId="0" fontId="26" fillId="7" borderId="36" xfId="0" applyFont="1" applyFill="1" applyBorder="1" applyAlignment="1">
      <alignment vertical="center" wrapText="1"/>
    </xf>
    <xf numFmtId="0" fontId="26" fillId="7" borderId="31" xfId="0" applyFont="1" applyFill="1" applyBorder="1" applyAlignment="1">
      <alignment vertical="center" wrapText="1"/>
    </xf>
    <xf numFmtId="0" fontId="6" fillId="7" borderId="35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2" fontId="26" fillId="7" borderId="35" xfId="0" applyNumberFormat="1" applyFont="1" applyFill="1" applyBorder="1" applyAlignment="1">
      <alignment horizontal="center" vertical="center"/>
    </xf>
    <xf numFmtId="2" fontId="26" fillId="7" borderId="36" xfId="0" applyNumberFormat="1" applyFont="1" applyFill="1" applyBorder="1" applyAlignment="1">
      <alignment horizontal="center" vertical="center"/>
    </xf>
    <xf numFmtId="2" fontId="26" fillId="7" borderId="31" xfId="0" applyNumberFormat="1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center" vertical="center"/>
    </xf>
    <xf numFmtId="0" fontId="26" fillId="7" borderId="36" xfId="0" applyFont="1" applyFill="1" applyBorder="1" applyAlignment="1">
      <alignment horizontal="center" vertical="center"/>
    </xf>
    <xf numFmtId="0" fontId="26" fillId="7" borderId="31" xfId="0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center" vertical="center" wrapText="1"/>
    </xf>
    <xf numFmtId="0" fontId="26" fillId="7" borderId="36" xfId="0" applyFont="1" applyFill="1" applyBorder="1" applyAlignment="1">
      <alignment horizontal="center" vertical="center" wrapText="1"/>
    </xf>
    <xf numFmtId="0" fontId="26" fillId="7" borderId="31" xfId="0" applyFont="1" applyFill="1" applyBorder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 wrapText="1"/>
    </xf>
    <xf numFmtId="0" fontId="34" fillId="0" borderId="38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3" fillId="7" borderId="38" xfId="0" applyFont="1" applyFill="1" applyBorder="1" applyAlignment="1">
      <alignment horizontal="left" vertical="center" wrapText="1"/>
    </xf>
    <xf numFmtId="0" fontId="33" fillId="7" borderId="0" xfId="0" applyFont="1" applyFill="1" applyAlignment="1">
      <alignment horizontal="left" vertical="center" wrapText="1"/>
    </xf>
    <xf numFmtId="0" fontId="26" fillId="0" borderId="35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2" fontId="26" fillId="0" borderId="35" xfId="0" applyNumberFormat="1" applyFont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 vertical="center"/>
    </xf>
    <xf numFmtId="2" fontId="26" fillId="0" borderId="31" xfId="0" applyNumberFormat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8" fillId="0" borderId="37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8" fillId="0" borderId="31" xfId="0" applyFont="1" applyBorder="1" applyAlignment="1">
      <alignment vertical="center"/>
    </xf>
    <xf numFmtId="0" fontId="28" fillId="0" borderId="37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3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7" borderId="37" xfId="0" applyFont="1" applyFill="1" applyBorder="1" applyAlignment="1">
      <alignment vertical="center"/>
    </xf>
    <xf numFmtId="0" fontId="28" fillId="7" borderId="36" xfId="0" applyFont="1" applyFill="1" applyBorder="1" applyAlignment="1">
      <alignment vertical="center"/>
    </xf>
    <xf numFmtId="0" fontId="28" fillId="7" borderId="31" xfId="0" applyFont="1" applyFill="1" applyBorder="1" applyAlignment="1">
      <alignment vertical="center"/>
    </xf>
    <xf numFmtId="0" fontId="28" fillId="7" borderId="37" xfId="0" applyFont="1" applyFill="1" applyBorder="1" applyAlignment="1">
      <alignment horizontal="center" vertical="center"/>
    </xf>
    <xf numFmtId="0" fontId="28" fillId="7" borderId="36" xfId="0" applyFont="1" applyFill="1" applyBorder="1" applyAlignment="1">
      <alignment horizontal="center" vertical="center"/>
    </xf>
    <xf numFmtId="0" fontId="28" fillId="7" borderId="31" xfId="0" applyFont="1" applyFill="1" applyBorder="1" applyAlignment="1">
      <alignment horizontal="center" vertical="center"/>
    </xf>
    <xf numFmtId="0" fontId="27" fillId="7" borderId="37" xfId="0" applyFont="1" applyFill="1" applyBorder="1" applyAlignment="1">
      <alignment horizontal="center" vertical="center"/>
    </xf>
    <xf numFmtId="0" fontId="27" fillId="7" borderId="36" xfId="0" applyFont="1" applyFill="1" applyBorder="1" applyAlignment="1">
      <alignment horizontal="center" vertical="center"/>
    </xf>
    <xf numFmtId="0" fontId="27" fillId="7" borderId="31" xfId="0" applyFont="1" applyFill="1" applyBorder="1" applyAlignment="1">
      <alignment horizontal="center" vertical="center"/>
    </xf>
    <xf numFmtId="0" fontId="28" fillId="7" borderId="37" xfId="0" applyFont="1" applyFill="1" applyBorder="1" applyAlignment="1">
      <alignment horizontal="left" vertical="center" wrapText="1"/>
    </xf>
    <xf numFmtId="0" fontId="28" fillId="7" borderId="36" xfId="0" applyFont="1" applyFill="1" applyBorder="1" applyAlignment="1">
      <alignment horizontal="left" vertical="center" wrapText="1"/>
    </xf>
    <xf numFmtId="0" fontId="28" fillId="7" borderId="31" xfId="0" applyFont="1" applyFill="1" applyBorder="1" applyAlignment="1">
      <alignment horizontal="left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7" borderId="35" xfId="0" applyFont="1" applyFill="1" applyBorder="1" applyAlignment="1">
      <alignment horizontal="left" vertical="center" wrapText="1"/>
    </xf>
    <xf numFmtId="0" fontId="27" fillId="7" borderId="35" xfId="0" applyFont="1" applyFill="1" applyBorder="1" applyAlignment="1">
      <alignment horizontal="center" vertical="center"/>
    </xf>
    <xf numFmtId="0" fontId="28" fillId="7" borderId="35" xfId="0" applyFont="1" applyFill="1" applyBorder="1" applyAlignment="1">
      <alignment vertical="center"/>
    </xf>
    <xf numFmtId="0" fontId="28" fillId="7" borderId="35" xfId="0" applyFont="1" applyFill="1" applyBorder="1" applyAlignment="1">
      <alignment horizontal="center" vertical="center"/>
    </xf>
    <xf numFmtId="165" fontId="10" fillId="0" borderId="18" xfId="0" applyNumberFormat="1" applyFont="1" applyBorder="1" applyAlignment="1">
      <alignment horizontal="left" wrapText="1"/>
    </xf>
    <xf numFmtId="165" fontId="10" fillId="0" borderId="19" xfId="0" applyNumberFormat="1" applyFont="1" applyBorder="1" applyAlignment="1">
      <alignment horizontal="left" wrapText="1"/>
    </xf>
    <xf numFmtId="165" fontId="8" fillId="3" borderId="23" xfId="0" applyNumberFormat="1" applyFont="1" applyFill="1" applyBorder="1" applyAlignment="1">
      <alignment horizontal="right" wrapText="1"/>
    </xf>
    <xf numFmtId="165" fontId="8" fillId="3" borderId="24" xfId="0" applyNumberFormat="1" applyFont="1" applyFill="1" applyBorder="1" applyAlignment="1">
      <alignment horizontal="right" wrapText="1"/>
    </xf>
    <xf numFmtId="165" fontId="10" fillId="0" borderId="20" xfId="0" applyNumberFormat="1" applyFont="1" applyBorder="1" applyAlignment="1">
      <alignment horizontal="left" wrapText="1"/>
    </xf>
    <xf numFmtId="165" fontId="10" fillId="0" borderId="21" xfId="0" applyNumberFormat="1" applyFont="1" applyBorder="1" applyAlignment="1">
      <alignment horizontal="left" wrapText="1"/>
    </xf>
    <xf numFmtId="0" fontId="35" fillId="4" borderId="7" xfId="0" applyFont="1" applyFill="1" applyBorder="1" applyAlignment="1">
      <alignment horizontal="center" vertical="center" wrapText="1"/>
    </xf>
    <xf numFmtId="0" fontId="35" fillId="4" borderId="11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5" fillId="4" borderId="7" xfId="0" applyFont="1" applyFill="1" applyBorder="1" applyAlignment="1">
      <alignment horizontal="right" vertical="center"/>
    </xf>
    <xf numFmtId="0" fontId="35" fillId="4" borderId="11" xfId="0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left" wrapText="1"/>
    </xf>
    <xf numFmtId="43" fontId="0" fillId="0" borderId="0" xfId="0" applyNumberFormat="1"/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0"/>
  <tableStyles count="0" defaultTableStyle="TableStyleMedium2" defaultPivotStyle="PivotStyleLight16"/>
  <colors>
    <mruColors>
      <color rgb="FF4F81BD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489F-EEC5-423A-8544-5B58F3FA6953}">
  <dimension ref="A1:D41"/>
  <sheetViews>
    <sheetView topLeftCell="A28" workbookViewId="0">
      <selection activeCell="D43" sqref="D43"/>
    </sheetView>
  </sheetViews>
  <sheetFormatPr defaultRowHeight="14.5" x14ac:dyDescent="0.35"/>
  <cols>
    <col min="1" max="1" width="40.26953125" customWidth="1"/>
    <col min="2" max="2" width="21.26953125" customWidth="1"/>
    <col min="3" max="3" width="23.26953125" customWidth="1"/>
    <col min="4" max="4" width="36.7265625" customWidth="1"/>
  </cols>
  <sheetData>
    <row r="1" spans="1:4" ht="23.5" x14ac:dyDescent="0.55000000000000004">
      <c r="A1" s="26" t="s">
        <v>63</v>
      </c>
    </row>
    <row r="3" spans="1:4" x14ac:dyDescent="0.35">
      <c r="A3" s="24" t="s">
        <v>61</v>
      </c>
      <c r="B3" s="25"/>
      <c r="C3" s="25"/>
      <c r="D3" s="25"/>
    </row>
    <row r="4" spans="1:4" x14ac:dyDescent="0.35">
      <c r="A4" s="172" t="s">
        <v>62</v>
      </c>
      <c r="B4" s="172"/>
      <c r="C4" s="172"/>
      <c r="D4" s="172"/>
    </row>
    <row r="5" spans="1:4" ht="15.5" x14ac:dyDescent="0.35">
      <c r="A5" s="23"/>
    </row>
    <row r="6" spans="1:4" ht="25.5" customHeight="1" thickBot="1" x14ac:dyDescent="0.4">
      <c r="A6" s="176" t="s">
        <v>43</v>
      </c>
      <c r="B6" s="177"/>
      <c r="C6" s="177"/>
    </row>
    <row r="7" spans="1:4" ht="15" thickBot="1" x14ac:dyDescent="0.4">
      <c r="A7" s="21" t="s">
        <v>44</v>
      </c>
      <c r="B7" s="160" t="s">
        <v>116</v>
      </c>
      <c r="C7" s="161"/>
    </row>
    <row r="8" spans="1:4" ht="25.5" customHeight="1" thickBot="1" x14ac:dyDescent="0.4">
      <c r="A8" s="21" t="s">
        <v>45</v>
      </c>
      <c r="B8" s="21" t="s">
        <v>138</v>
      </c>
      <c r="C8" s="21"/>
    </row>
    <row r="9" spans="1:4" ht="15" thickBot="1" x14ac:dyDescent="0.4">
      <c r="A9" s="21" t="s">
        <v>46</v>
      </c>
      <c r="B9" s="160" t="s">
        <v>139</v>
      </c>
      <c r="C9" s="161"/>
    </row>
    <row r="10" spans="1:4" ht="15" thickBot="1" x14ac:dyDescent="0.4">
      <c r="A10" s="21" t="s">
        <v>50</v>
      </c>
      <c r="B10" s="160" t="s">
        <v>140</v>
      </c>
      <c r="C10" s="161"/>
    </row>
    <row r="11" spans="1:4" ht="15" thickBot="1" x14ac:dyDescent="0.4">
      <c r="A11" s="21" t="s">
        <v>47</v>
      </c>
      <c r="B11" s="160" t="s">
        <v>48</v>
      </c>
      <c r="C11" s="161"/>
    </row>
    <row r="12" spans="1:4" ht="15" thickBot="1" x14ac:dyDescent="0.4">
      <c r="A12" s="21" t="s">
        <v>51</v>
      </c>
      <c r="B12" s="160" t="s">
        <v>52</v>
      </c>
      <c r="C12" s="161"/>
    </row>
    <row r="13" spans="1:4" ht="25.5" customHeight="1" thickBot="1" x14ac:dyDescent="0.4">
      <c r="A13" s="21" t="s">
        <v>49</v>
      </c>
      <c r="B13" s="21" t="s">
        <v>176</v>
      </c>
      <c r="C13" s="21"/>
    </row>
    <row r="16" spans="1:4" ht="15" thickBot="1" x14ac:dyDescent="0.4"/>
    <row r="17" spans="1:4" ht="26.25" customHeight="1" thickBot="1" x14ac:dyDescent="0.4">
      <c r="A17" s="173" t="s">
        <v>195</v>
      </c>
      <c r="B17" s="173"/>
      <c r="C17" s="173"/>
    </row>
    <row r="18" spans="1:4" ht="15" thickBot="1" x14ac:dyDescent="0.4">
      <c r="A18" s="83" t="s">
        <v>53</v>
      </c>
      <c r="B18" s="82" t="s">
        <v>54</v>
      </c>
      <c r="C18" s="82" t="s">
        <v>55</v>
      </c>
    </row>
    <row r="19" spans="1:4" ht="15" thickBot="1" x14ac:dyDescent="0.4">
      <c r="A19" s="21" t="s">
        <v>56</v>
      </c>
      <c r="B19" s="19">
        <v>44896</v>
      </c>
      <c r="C19" s="20"/>
    </row>
    <row r="20" spans="1:4" ht="15" thickBot="1" x14ac:dyDescent="0.4">
      <c r="A20" s="21" t="s">
        <v>57</v>
      </c>
      <c r="B20" s="19">
        <v>45008</v>
      </c>
      <c r="C20" s="20"/>
    </row>
    <row r="21" spans="1:4" ht="15" thickBot="1" x14ac:dyDescent="0.4">
      <c r="A21" s="21" t="s">
        <v>58</v>
      </c>
      <c r="B21" s="19">
        <v>45135</v>
      </c>
      <c r="C21" s="20"/>
    </row>
    <row r="22" spans="1:4" ht="15" thickBot="1" x14ac:dyDescent="0.4">
      <c r="A22" s="21" t="s">
        <v>59</v>
      </c>
      <c r="B22" s="19">
        <v>46104</v>
      </c>
      <c r="C22" s="20"/>
    </row>
    <row r="23" spans="1:4" ht="15" thickBot="1" x14ac:dyDescent="0.4">
      <c r="A23" s="21" t="s">
        <v>60</v>
      </c>
      <c r="B23" s="19">
        <v>46288</v>
      </c>
      <c r="C23" s="20"/>
    </row>
    <row r="27" spans="1:4" ht="26.25" customHeight="1" thickBot="1" x14ac:dyDescent="0.4">
      <c r="A27" s="174" t="s">
        <v>196</v>
      </c>
      <c r="B27" s="175"/>
      <c r="C27" s="175"/>
      <c r="D27" s="175"/>
    </row>
    <row r="28" spans="1:4" ht="15" thickBot="1" x14ac:dyDescent="0.4">
      <c r="A28" s="17"/>
      <c r="B28" s="18" t="s">
        <v>5</v>
      </c>
      <c r="C28" s="18" t="s">
        <v>0</v>
      </c>
      <c r="D28" s="84" t="s">
        <v>177</v>
      </c>
    </row>
    <row r="29" spans="1:4" ht="15" thickBot="1" x14ac:dyDescent="0.4">
      <c r="A29" s="22" t="s">
        <v>118</v>
      </c>
      <c r="B29" s="27">
        <f>SUM(C29:D29)</f>
        <v>685000</v>
      </c>
      <c r="C29" s="27">
        <v>520000</v>
      </c>
      <c r="D29" s="27">
        <v>165000</v>
      </c>
    </row>
    <row r="30" spans="1:4" ht="15" thickBot="1" x14ac:dyDescent="0.4">
      <c r="A30" s="22" t="s">
        <v>119</v>
      </c>
      <c r="B30" s="28">
        <f>SUM(C30:D30)</f>
        <v>0</v>
      </c>
      <c r="C30" s="28"/>
      <c r="D30" s="28"/>
    </row>
    <row r="31" spans="1:4" ht="15" thickBot="1" x14ac:dyDescent="0.4">
      <c r="A31" s="168" t="s">
        <v>178</v>
      </c>
      <c r="B31" s="169"/>
      <c r="C31" s="169"/>
      <c r="D31" s="169"/>
    </row>
    <row r="32" spans="1:4" ht="26.5" thickBot="1" x14ac:dyDescent="0.4">
      <c r="A32" s="22" t="s">
        <v>179</v>
      </c>
      <c r="B32" s="27">
        <f>SUM(C32:D32)</f>
        <v>64410</v>
      </c>
      <c r="C32" s="28">
        <v>41160</v>
      </c>
      <c r="D32" s="28">
        <v>23250</v>
      </c>
    </row>
    <row r="33" spans="1:4" ht="26.5" thickBot="1" x14ac:dyDescent="0.4">
      <c r="A33" s="22" t="s">
        <v>180</v>
      </c>
      <c r="B33" s="28">
        <f>C33+D33</f>
        <v>35656</v>
      </c>
      <c r="C33" s="158">
        <f>'Expenditure Summary'!$G$13</f>
        <v>11156</v>
      </c>
      <c r="D33" s="159">
        <f>'Expenditure Summary'!F13</f>
        <v>24500</v>
      </c>
    </row>
    <row r="34" spans="1:4" ht="26.5" thickBot="1" x14ac:dyDescent="0.4">
      <c r="A34" s="22" t="s">
        <v>181</v>
      </c>
      <c r="B34" s="28">
        <f>SUM(C34:D34)</f>
        <v>41160</v>
      </c>
      <c r="C34" s="28">
        <v>41160</v>
      </c>
      <c r="D34" s="28">
        <v>0</v>
      </c>
    </row>
    <row r="35" spans="1:4" ht="26.5" thickBot="1" x14ac:dyDescent="0.4">
      <c r="A35" s="22" t="s">
        <v>182</v>
      </c>
      <c r="B35" s="28">
        <f>SUM(C35:D35)</f>
        <v>41160</v>
      </c>
      <c r="C35" s="28">
        <v>41160</v>
      </c>
      <c r="D35" s="28">
        <v>0</v>
      </c>
    </row>
    <row r="36" spans="1:4" ht="15" thickBot="1" x14ac:dyDescent="0.4">
      <c r="A36" s="170" t="s">
        <v>185</v>
      </c>
      <c r="B36" s="171"/>
      <c r="C36" s="171"/>
      <c r="D36" s="171"/>
    </row>
    <row r="37" spans="1:4" ht="26.5" thickBot="1" x14ac:dyDescent="0.4">
      <c r="A37" s="22" t="s">
        <v>183</v>
      </c>
      <c r="B37" s="94">
        <f>SUM(C37:D37)</f>
        <v>145230</v>
      </c>
      <c r="C37" s="159">
        <f>('Disbursement Projections'!I20)+(C35-C33)</f>
        <v>100730</v>
      </c>
      <c r="D37" s="28">
        <v>44500</v>
      </c>
    </row>
    <row r="38" spans="1:4" ht="26.5" thickBot="1" x14ac:dyDescent="0.4">
      <c r="A38" s="22" t="s">
        <v>184</v>
      </c>
      <c r="B38" s="28">
        <f>SUM(C38:D38)</f>
        <v>70726</v>
      </c>
      <c r="C38" s="28">
        <f>'Disbursement Projections'!I20</f>
        <v>70726</v>
      </c>
      <c r="D38" s="28">
        <v>0</v>
      </c>
    </row>
    <row r="41" spans="1:4" x14ac:dyDescent="0.35">
      <c r="A41" s="16"/>
    </row>
  </sheetData>
  <mergeCells count="6">
    <mergeCell ref="A31:D31"/>
    <mergeCell ref="A36:D36"/>
    <mergeCell ref="A4:D4"/>
    <mergeCell ref="A17:C17"/>
    <mergeCell ref="A27:D27"/>
    <mergeCell ref="A6:C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"/>
  <sheetViews>
    <sheetView workbookViewId="0">
      <selection activeCell="G17" sqref="G17"/>
    </sheetView>
  </sheetViews>
  <sheetFormatPr defaultRowHeight="14.5" x14ac:dyDescent="0.35"/>
  <cols>
    <col min="1" max="1" width="9.7265625" customWidth="1"/>
    <col min="2" max="2" width="19.54296875" customWidth="1"/>
    <col min="4" max="4" width="20.453125" customWidth="1"/>
    <col min="5" max="5" width="14.26953125" customWidth="1"/>
    <col min="6" max="6" width="34.26953125" customWidth="1"/>
    <col min="7" max="7" width="17.26953125" customWidth="1"/>
    <col min="8" max="8" width="16.7265625" customWidth="1"/>
    <col min="9" max="9" width="17.26953125" customWidth="1"/>
    <col min="10" max="10" width="15.453125" customWidth="1"/>
  </cols>
  <sheetData>
    <row r="1" spans="1:10" ht="23.5" x14ac:dyDescent="0.55000000000000004">
      <c r="A1" s="178" t="s">
        <v>134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5" thickBot="1" x14ac:dyDescent="0.4"/>
    <row r="3" spans="1:10" ht="37.5" customHeight="1" thickBot="1" x14ac:dyDescent="0.4">
      <c r="A3" s="49" t="s">
        <v>13</v>
      </c>
      <c r="B3" s="50" t="s">
        <v>96</v>
      </c>
      <c r="C3" s="50" t="s">
        <v>97</v>
      </c>
      <c r="D3" s="50" t="s">
        <v>98</v>
      </c>
      <c r="E3" s="50" t="s">
        <v>99</v>
      </c>
      <c r="F3" s="50" t="s">
        <v>100</v>
      </c>
      <c r="G3" s="51" t="s">
        <v>19</v>
      </c>
      <c r="H3" s="51" t="s">
        <v>20</v>
      </c>
      <c r="I3" s="52" t="s">
        <v>21</v>
      </c>
      <c r="J3" s="53" t="s">
        <v>101</v>
      </c>
    </row>
    <row r="4" spans="1:10" ht="38" thickBot="1" x14ac:dyDescent="0.4">
      <c r="A4" s="54">
        <v>1</v>
      </c>
      <c r="B4" s="55" t="s">
        <v>224</v>
      </c>
      <c r="C4" s="56" t="s">
        <v>225</v>
      </c>
      <c r="D4" s="56" t="s">
        <v>231</v>
      </c>
      <c r="E4" s="55" t="s">
        <v>226</v>
      </c>
      <c r="F4" s="55" t="s">
        <v>242</v>
      </c>
      <c r="G4" s="148">
        <v>45270</v>
      </c>
      <c r="H4" s="56" t="s">
        <v>22</v>
      </c>
      <c r="I4" s="56" t="s">
        <v>228</v>
      </c>
      <c r="J4" s="55" t="s">
        <v>227</v>
      </c>
    </row>
    <row r="5" spans="1:10" ht="38" thickBot="1" x14ac:dyDescent="0.4">
      <c r="A5" s="57">
        <v>2</v>
      </c>
      <c r="B5" s="71" t="s">
        <v>229</v>
      </c>
      <c r="C5" s="59" t="s">
        <v>230</v>
      </c>
      <c r="D5" s="59" t="s">
        <v>232</v>
      </c>
      <c r="E5" s="71" t="s">
        <v>233</v>
      </c>
      <c r="F5" s="58" t="s">
        <v>243</v>
      </c>
      <c r="G5" s="149">
        <v>45261</v>
      </c>
      <c r="H5" s="59"/>
      <c r="I5" s="59" t="s">
        <v>234</v>
      </c>
      <c r="J5" s="71" t="s">
        <v>235</v>
      </c>
    </row>
    <row r="6" spans="1:10" ht="25.5" thickBot="1" x14ac:dyDescent="0.4">
      <c r="A6" s="54">
        <v>3</v>
      </c>
      <c r="B6" s="55" t="s">
        <v>236</v>
      </c>
      <c r="C6" s="56" t="s">
        <v>230</v>
      </c>
      <c r="D6" s="56"/>
      <c r="E6" s="55" t="s">
        <v>238</v>
      </c>
      <c r="F6" s="55" t="s">
        <v>240</v>
      </c>
      <c r="G6" s="148">
        <v>45261</v>
      </c>
      <c r="H6" s="56"/>
      <c r="I6" s="56" t="s">
        <v>234</v>
      </c>
      <c r="J6" s="55" t="s">
        <v>241</v>
      </c>
    </row>
    <row r="7" spans="1:10" ht="38" thickBot="1" x14ac:dyDescent="0.4">
      <c r="A7" s="57">
        <v>4</v>
      </c>
      <c r="B7" s="71" t="s">
        <v>237</v>
      </c>
      <c r="C7" s="59" t="s">
        <v>230</v>
      </c>
      <c r="D7" s="59"/>
      <c r="E7" s="71" t="s">
        <v>239</v>
      </c>
      <c r="F7" s="58" t="s">
        <v>240</v>
      </c>
      <c r="G7" s="149">
        <v>45261</v>
      </c>
      <c r="H7" s="59"/>
      <c r="I7" s="59" t="s">
        <v>234</v>
      </c>
      <c r="J7" s="71" t="s">
        <v>241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A10" sqref="A10"/>
    </sheetView>
  </sheetViews>
  <sheetFormatPr defaultRowHeight="14.5" x14ac:dyDescent="0.35"/>
  <cols>
    <col min="3" max="3" width="22.7265625" customWidth="1"/>
    <col min="5" max="5" width="12.26953125" customWidth="1"/>
    <col min="6" max="6" width="29.7265625" customWidth="1"/>
    <col min="7" max="7" width="16.26953125" customWidth="1"/>
    <col min="8" max="8" width="39.453125" customWidth="1"/>
  </cols>
  <sheetData>
    <row r="1" spans="1:8" ht="23.5" x14ac:dyDescent="0.55000000000000004">
      <c r="A1" s="178" t="s">
        <v>135</v>
      </c>
      <c r="B1" s="178"/>
      <c r="C1" s="178"/>
      <c r="D1" s="178"/>
      <c r="E1" s="178"/>
      <c r="F1" s="178"/>
      <c r="G1" s="178"/>
      <c r="H1" s="178"/>
    </row>
    <row r="2" spans="1:8" ht="15" thickBot="1" x14ac:dyDescent="0.4"/>
    <row r="3" spans="1:8" ht="26.5" thickBot="1" x14ac:dyDescent="0.4">
      <c r="A3" s="60" t="s">
        <v>23</v>
      </c>
      <c r="B3" s="61" t="s">
        <v>24</v>
      </c>
      <c r="C3" s="61" t="s">
        <v>25</v>
      </c>
      <c r="D3" s="61" t="s">
        <v>102</v>
      </c>
      <c r="E3" s="61" t="s">
        <v>26</v>
      </c>
      <c r="F3" s="61" t="s">
        <v>27</v>
      </c>
      <c r="G3" s="61" t="s">
        <v>28</v>
      </c>
      <c r="H3" s="62" t="s">
        <v>29</v>
      </c>
    </row>
    <row r="4" spans="1:8" ht="15" thickBot="1" x14ac:dyDescent="0.4">
      <c r="A4" s="63"/>
      <c r="B4" s="55"/>
      <c r="C4" s="55"/>
      <c r="D4" s="56"/>
      <c r="E4" s="55"/>
      <c r="F4" s="55"/>
      <c r="G4" s="55"/>
      <c r="H4" s="55"/>
    </row>
    <row r="5" spans="1:8" s="14" customFormat="1" ht="91.5" customHeight="1" thickBot="1" x14ac:dyDescent="0.4">
      <c r="A5" s="64"/>
      <c r="B5" s="65"/>
      <c r="C5" s="65"/>
      <c r="D5" s="66"/>
      <c r="E5" s="65"/>
      <c r="F5" s="65"/>
      <c r="G5" s="65"/>
      <c r="H5" s="65"/>
    </row>
    <row r="6" spans="1:8" s="14" customFormat="1" ht="15" thickBot="1" x14ac:dyDescent="0.4">
      <c r="A6" s="67"/>
      <c r="B6" s="68"/>
      <c r="C6" s="68"/>
      <c r="D6" s="69"/>
      <c r="E6" s="68"/>
      <c r="F6" s="68"/>
      <c r="G6" s="68"/>
      <c r="H6" s="68"/>
    </row>
    <row r="7" spans="1:8" ht="15" thickBot="1" x14ac:dyDescent="0.4">
      <c r="A7" s="70"/>
      <c r="B7" s="71"/>
      <c r="C7" s="71"/>
      <c r="D7" s="72"/>
      <c r="E7" s="71"/>
      <c r="F7" s="71"/>
      <c r="G7" s="71"/>
      <c r="H7" s="71"/>
    </row>
    <row r="8" spans="1:8" ht="15" thickBot="1" x14ac:dyDescent="0.4">
      <c r="A8" s="63"/>
      <c r="B8" s="55"/>
      <c r="C8" s="55"/>
      <c r="D8" s="56"/>
      <c r="E8" s="55"/>
      <c r="F8" s="55"/>
      <c r="G8" s="55"/>
      <c r="H8" s="55"/>
    </row>
    <row r="9" spans="1:8" ht="15" thickBot="1" x14ac:dyDescent="0.4">
      <c r="A9" s="70"/>
      <c r="B9" s="71"/>
      <c r="C9" s="71"/>
      <c r="D9" s="72"/>
      <c r="E9" s="71"/>
      <c r="F9" s="71"/>
      <c r="G9" s="71"/>
      <c r="H9" s="71"/>
    </row>
    <row r="10" spans="1:8" ht="15" thickBot="1" x14ac:dyDescent="0.4">
      <c r="A10" s="63"/>
      <c r="B10" s="55"/>
      <c r="C10" s="55"/>
      <c r="D10" s="56"/>
      <c r="E10" s="55"/>
      <c r="F10" s="55"/>
      <c r="G10" s="55"/>
      <c r="H10" s="55"/>
    </row>
    <row r="11" spans="1:8" ht="15" thickBot="1" x14ac:dyDescent="0.4">
      <c r="A11" s="70"/>
      <c r="B11" s="71"/>
      <c r="C11" s="71"/>
      <c r="D11" s="72"/>
      <c r="E11" s="71"/>
      <c r="F11" s="71"/>
      <c r="G11" s="71"/>
      <c r="H11" s="71"/>
    </row>
    <row r="12" spans="1:8" ht="15" thickBot="1" x14ac:dyDescent="0.4">
      <c r="A12" s="63"/>
      <c r="B12" s="55"/>
      <c r="C12" s="55"/>
      <c r="D12" s="56"/>
      <c r="E12" s="55"/>
      <c r="F12" s="55"/>
      <c r="G12" s="55"/>
      <c r="H12" s="55"/>
    </row>
    <row r="13" spans="1:8" ht="15" thickBot="1" x14ac:dyDescent="0.4">
      <c r="A13" s="70"/>
      <c r="B13" s="71"/>
      <c r="C13" s="71"/>
      <c r="D13" s="72"/>
      <c r="E13" s="71"/>
      <c r="F13" s="71"/>
      <c r="G13" s="71"/>
      <c r="H13" s="71"/>
    </row>
    <row r="14" spans="1:8" ht="15" thickBot="1" x14ac:dyDescent="0.4">
      <c r="A14" s="63"/>
      <c r="B14" s="55"/>
      <c r="C14" s="55"/>
      <c r="D14" s="56"/>
      <c r="E14" s="55"/>
      <c r="F14" s="55"/>
      <c r="G14" s="55"/>
      <c r="H14" s="55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4"/>
  <sheetViews>
    <sheetView tabSelected="1" workbookViewId="0">
      <selection sqref="A1:H1"/>
    </sheetView>
  </sheetViews>
  <sheetFormatPr defaultRowHeight="14.5" x14ac:dyDescent="0.35"/>
  <cols>
    <col min="2" max="2" width="17.54296875" customWidth="1"/>
    <col min="3" max="3" width="49.7265625" customWidth="1"/>
    <col min="4" max="4" width="12.7265625" customWidth="1"/>
    <col min="5" max="5" width="12.26953125" customWidth="1"/>
    <col min="6" max="7" width="13.26953125" customWidth="1"/>
    <col min="8" max="8" width="31.54296875" customWidth="1"/>
  </cols>
  <sheetData>
    <row r="1" spans="1:9" ht="23.5" x14ac:dyDescent="0.55000000000000004">
      <c r="A1" s="178" t="s">
        <v>136</v>
      </c>
      <c r="B1" s="178"/>
      <c r="C1" s="178"/>
      <c r="D1" s="178"/>
      <c r="E1" s="178"/>
      <c r="F1" s="178"/>
      <c r="G1" s="178"/>
      <c r="H1" s="178"/>
      <c r="I1" s="26"/>
    </row>
    <row r="2" spans="1:9" ht="15" thickBot="1" x14ac:dyDescent="0.4"/>
    <row r="3" spans="1:9" ht="39.5" thickBot="1" x14ac:dyDescent="0.4">
      <c r="A3" s="60" t="s">
        <v>30</v>
      </c>
      <c r="B3" s="61" t="s">
        <v>31</v>
      </c>
      <c r="C3" s="61" t="s">
        <v>32</v>
      </c>
      <c r="D3" s="61" t="s">
        <v>33</v>
      </c>
      <c r="E3" s="61" t="s">
        <v>42</v>
      </c>
      <c r="F3" s="61" t="s">
        <v>34</v>
      </c>
      <c r="G3" s="61" t="s">
        <v>103</v>
      </c>
      <c r="H3" s="62" t="s">
        <v>29</v>
      </c>
    </row>
    <row r="4" spans="1:9" ht="15" thickBot="1" x14ac:dyDescent="0.4">
      <c r="A4" s="63"/>
      <c r="B4" s="55"/>
      <c r="C4" s="55"/>
      <c r="D4" s="55"/>
      <c r="E4" s="55"/>
      <c r="F4" s="56"/>
      <c r="G4" s="56"/>
      <c r="H4" s="55"/>
    </row>
    <row r="5" spans="1:9" ht="15" thickBot="1" x14ac:dyDescent="0.4">
      <c r="A5" s="70"/>
      <c r="B5" s="65"/>
      <c r="C5" s="73"/>
      <c r="D5" s="71"/>
      <c r="E5" s="71"/>
      <c r="F5" s="72"/>
      <c r="G5" s="72"/>
      <c r="H5" s="71"/>
    </row>
    <row r="6" spans="1:9" ht="17.25" customHeight="1" thickBot="1" x14ac:dyDescent="0.4">
      <c r="A6" s="63"/>
      <c r="B6" s="68"/>
      <c r="C6" s="68"/>
      <c r="D6" s="55"/>
      <c r="E6" s="55"/>
      <c r="F6" s="56"/>
      <c r="G6" s="56"/>
      <c r="H6" s="68"/>
    </row>
    <row r="7" spans="1:9" ht="15" thickBot="1" x14ac:dyDescent="0.4">
      <c r="A7" s="70"/>
      <c r="B7" s="65"/>
      <c r="C7" s="71"/>
      <c r="D7" s="71"/>
      <c r="E7" s="71"/>
      <c r="F7" s="72"/>
      <c r="G7" s="72"/>
      <c r="H7" s="71"/>
    </row>
    <row r="8" spans="1:9" ht="15" thickBot="1" x14ac:dyDescent="0.4">
      <c r="A8" s="63"/>
      <c r="B8" s="68"/>
      <c r="C8" s="55"/>
      <c r="D8" s="55"/>
      <c r="E8" s="55"/>
      <c r="F8" s="56"/>
      <c r="G8" s="56"/>
      <c r="H8" s="55"/>
    </row>
    <row r="9" spans="1:9" ht="15" thickBot="1" x14ac:dyDescent="0.4">
      <c r="A9" s="70"/>
      <c r="B9" s="65"/>
      <c r="C9" s="71"/>
      <c r="D9" s="71"/>
      <c r="E9" s="71"/>
      <c r="F9" s="72"/>
      <c r="G9" s="72"/>
      <c r="H9" s="71"/>
    </row>
    <row r="10" spans="1:9" ht="15" thickBot="1" x14ac:dyDescent="0.4">
      <c r="A10" s="63"/>
      <c r="B10" s="68"/>
      <c r="C10" s="55"/>
      <c r="D10" s="55"/>
      <c r="E10" s="55"/>
      <c r="F10" s="56"/>
      <c r="G10" s="56"/>
      <c r="H10" s="55"/>
    </row>
    <row r="11" spans="1:9" ht="15" thickBot="1" x14ac:dyDescent="0.4">
      <c r="A11" s="70"/>
      <c r="B11" s="71"/>
      <c r="C11" s="71"/>
      <c r="D11" s="71"/>
      <c r="E11" s="71"/>
      <c r="F11" s="72"/>
      <c r="G11" s="72"/>
      <c r="H11" s="71"/>
    </row>
    <row r="12" spans="1:9" ht="15" thickBot="1" x14ac:dyDescent="0.4">
      <c r="A12" s="63"/>
      <c r="B12" s="55"/>
      <c r="C12" s="55"/>
      <c r="D12" s="55"/>
      <c r="E12" s="55"/>
      <c r="F12" s="56"/>
      <c r="G12" s="56"/>
      <c r="H12" s="55"/>
    </row>
    <row r="13" spans="1:9" ht="15" thickBot="1" x14ac:dyDescent="0.4">
      <c r="A13" s="70"/>
      <c r="B13" s="71"/>
      <c r="C13" s="71"/>
      <c r="D13" s="71"/>
      <c r="E13" s="71"/>
      <c r="F13" s="72"/>
      <c r="G13" s="72"/>
      <c r="H13" s="71"/>
    </row>
    <row r="14" spans="1:9" ht="15" thickBot="1" x14ac:dyDescent="0.4">
      <c r="A14" s="63"/>
      <c r="B14" s="55"/>
      <c r="C14" s="55"/>
      <c r="D14" s="55"/>
      <c r="E14" s="55"/>
      <c r="F14" s="56"/>
      <c r="G14" s="56"/>
      <c r="H14" s="55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workbookViewId="0">
      <selection sqref="A1:G1"/>
    </sheetView>
  </sheetViews>
  <sheetFormatPr defaultRowHeight="14.5" x14ac:dyDescent="0.35"/>
  <cols>
    <col min="2" max="2" width="19.26953125" customWidth="1"/>
    <col min="3" max="3" width="16.54296875" customWidth="1"/>
    <col min="4" max="4" width="34.54296875" customWidth="1"/>
    <col min="5" max="5" width="36.7265625" customWidth="1"/>
    <col min="6" max="6" width="30" customWidth="1"/>
    <col min="7" max="7" width="16.26953125" customWidth="1"/>
  </cols>
  <sheetData>
    <row r="1" spans="1:8" ht="23.5" x14ac:dyDescent="0.55000000000000004">
      <c r="A1" s="178" t="s">
        <v>137</v>
      </c>
      <c r="B1" s="178"/>
      <c r="C1" s="178"/>
      <c r="D1" s="178"/>
      <c r="E1" s="178"/>
      <c r="F1" s="178"/>
      <c r="G1" s="178"/>
      <c r="H1" s="26"/>
    </row>
    <row r="2" spans="1:8" ht="15" thickBot="1" x14ac:dyDescent="0.4"/>
    <row r="3" spans="1:8" ht="37" thickBot="1" x14ac:dyDescent="0.4">
      <c r="A3" s="60" t="s">
        <v>35</v>
      </c>
      <c r="B3" s="61" t="s">
        <v>36</v>
      </c>
      <c r="C3" s="61" t="s">
        <v>37</v>
      </c>
      <c r="D3" s="61" t="s">
        <v>104</v>
      </c>
      <c r="E3" s="61" t="s">
        <v>38</v>
      </c>
      <c r="F3" s="61" t="s">
        <v>39</v>
      </c>
      <c r="G3" s="62" t="s">
        <v>40</v>
      </c>
    </row>
    <row r="4" spans="1:8" ht="15" thickBot="1" x14ac:dyDescent="0.4">
      <c r="A4" s="63"/>
      <c r="B4" s="55"/>
      <c r="C4" s="55"/>
      <c r="D4" s="55"/>
      <c r="E4" s="55"/>
      <c r="F4" s="55"/>
      <c r="G4" s="55"/>
    </row>
    <row r="5" spans="1:8" ht="15" thickBot="1" x14ac:dyDescent="0.4">
      <c r="A5" s="70"/>
      <c r="B5" s="65"/>
      <c r="C5" s="71"/>
      <c r="D5" s="73"/>
      <c r="E5" s="71"/>
      <c r="F5" s="71"/>
      <c r="G5" s="71"/>
    </row>
    <row r="6" spans="1:8" ht="15" thickBot="1" x14ac:dyDescent="0.4">
      <c r="A6" s="74"/>
      <c r="B6" s="75"/>
      <c r="C6" s="75"/>
      <c r="D6" s="75"/>
      <c r="E6" s="75"/>
      <c r="F6" s="76"/>
      <c r="G6" s="77"/>
    </row>
    <row r="7" spans="1:8" x14ac:dyDescent="0.35">
      <c r="A7" s="78"/>
      <c r="B7" s="79"/>
      <c r="C7" s="80"/>
      <c r="D7" s="79"/>
      <c r="E7" s="79"/>
      <c r="F7" s="79"/>
      <c r="G7" s="80"/>
    </row>
    <row r="8" spans="1:8" ht="15" thickBot="1" x14ac:dyDescent="0.4">
      <c r="A8" s="63"/>
      <c r="B8" s="68"/>
      <c r="C8" s="55"/>
      <c r="D8" s="55"/>
      <c r="E8" s="55"/>
      <c r="F8" s="55"/>
      <c r="G8" s="55"/>
    </row>
  </sheetData>
  <mergeCells count="1">
    <mergeCell ref="A1:G1"/>
  </mergeCells>
  <pageMargins left="0.7" right="0.7" top="0.75" bottom="0.75" header="0.3" footer="0.3"/>
  <pageSetup paperSize="5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2"/>
  <sheetViews>
    <sheetView workbookViewId="0">
      <selection activeCell="E10" sqref="E10"/>
    </sheetView>
  </sheetViews>
  <sheetFormatPr defaultRowHeight="14.5" x14ac:dyDescent="0.35"/>
  <cols>
    <col min="1" max="1" width="4.7265625" customWidth="1"/>
    <col min="2" max="2" width="39.7265625" bestFit="1" customWidth="1"/>
    <col min="3" max="3" width="10.81640625" customWidth="1"/>
    <col min="4" max="4" width="11.7265625" customWidth="1"/>
    <col min="5" max="5" width="11" customWidth="1"/>
    <col min="6" max="6" width="10.26953125" customWidth="1"/>
    <col min="7" max="7" width="11.7265625" customWidth="1"/>
    <col min="8" max="8" width="10.26953125" customWidth="1"/>
    <col min="9" max="9" width="10.453125" customWidth="1"/>
  </cols>
  <sheetData>
    <row r="1" spans="1:9" ht="23.5" x14ac:dyDescent="0.55000000000000004">
      <c r="A1" s="178" t="s">
        <v>133</v>
      </c>
      <c r="B1" s="178"/>
      <c r="C1" s="178"/>
      <c r="D1" s="178"/>
      <c r="E1" s="178"/>
      <c r="F1" s="178"/>
      <c r="G1" s="178"/>
      <c r="H1" s="178"/>
      <c r="I1" s="178"/>
    </row>
    <row r="2" spans="1:9" ht="15" thickBot="1" x14ac:dyDescent="0.4"/>
    <row r="3" spans="1:9" ht="33" customHeight="1" thickBot="1" x14ac:dyDescent="0.4">
      <c r="A3" s="260"/>
      <c r="B3" s="262" t="s">
        <v>192</v>
      </c>
      <c r="C3" s="259" t="s">
        <v>223</v>
      </c>
      <c r="D3" s="259"/>
      <c r="E3" s="259"/>
      <c r="F3" s="259"/>
      <c r="G3" s="259"/>
      <c r="H3" s="259"/>
      <c r="I3" s="257" t="s">
        <v>5</v>
      </c>
    </row>
    <row r="4" spans="1:9" ht="15" customHeight="1" thickBot="1" x14ac:dyDescent="0.4">
      <c r="A4" s="261"/>
      <c r="B4" s="263"/>
      <c r="C4" s="126" t="s">
        <v>127</v>
      </c>
      <c r="D4" s="126" t="s">
        <v>128</v>
      </c>
      <c r="E4" s="126" t="s">
        <v>129</v>
      </c>
      <c r="F4" s="126" t="s">
        <v>130</v>
      </c>
      <c r="G4" s="126" t="s">
        <v>131</v>
      </c>
      <c r="H4" s="126" t="s">
        <v>132</v>
      </c>
      <c r="I4" s="258"/>
    </row>
    <row r="5" spans="1:9" ht="26.5" thickBot="1" x14ac:dyDescent="0.4">
      <c r="A5" s="119">
        <v>1</v>
      </c>
      <c r="B5" s="120" t="s">
        <v>141</v>
      </c>
      <c r="C5" s="150">
        <v>1924</v>
      </c>
      <c r="D5" s="150">
        <v>1924</v>
      </c>
      <c r="E5" s="150">
        <v>1924</v>
      </c>
      <c r="F5" s="150">
        <v>1924</v>
      </c>
      <c r="G5" s="150">
        <v>1924</v>
      </c>
      <c r="H5" s="150">
        <v>1924</v>
      </c>
      <c r="I5" s="150">
        <f t="shared" ref="I5:I10" si="0">SUM(C5:H5)</f>
        <v>11544</v>
      </c>
    </row>
    <row r="6" spans="1:9" ht="26.5" thickBot="1" x14ac:dyDescent="0.4">
      <c r="A6" s="119">
        <v>2</v>
      </c>
      <c r="B6" s="120" t="s">
        <v>142</v>
      </c>
      <c r="C6" s="150">
        <v>0</v>
      </c>
      <c r="D6" s="150">
        <v>0</v>
      </c>
      <c r="E6" s="150">
        <v>0</v>
      </c>
      <c r="F6" s="150">
        <v>0</v>
      </c>
      <c r="G6" s="150">
        <v>15000</v>
      </c>
      <c r="H6" s="150">
        <v>0</v>
      </c>
      <c r="I6" s="150">
        <f t="shared" si="0"/>
        <v>15000</v>
      </c>
    </row>
    <row r="7" spans="1:9" ht="15" thickBot="1" x14ac:dyDescent="0.4">
      <c r="A7" s="119">
        <v>3</v>
      </c>
      <c r="B7" s="120" t="s">
        <v>143</v>
      </c>
      <c r="C7" s="150">
        <v>2308</v>
      </c>
      <c r="D7" s="150">
        <v>8972</v>
      </c>
      <c r="E7" s="150">
        <v>4750</v>
      </c>
      <c r="F7" s="150">
        <v>7500</v>
      </c>
      <c r="G7" s="150">
        <v>4500</v>
      </c>
      <c r="H7" s="150">
        <v>9333</v>
      </c>
      <c r="I7" s="150">
        <f t="shared" si="0"/>
        <v>37363</v>
      </c>
    </row>
    <row r="8" spans="1:9" ht="26.5" thickBot="1" x14ac:dyDescent="0.4">
      <c r="A8" s="119">
        <v>4</v>
      </c>
      <c r="B8" s="120" t="s">
        <v>144</v>
      </c>
      <c r="C8" s="150">
        <f>SUM(C9:C12)</f>
        <v>0</v>
      </c>
      <c r="D8" s="150">
        <f t="shared" ref="D8:H8" si="1">SUM(D9:D12)</f>
        <v>0</v>
      </c>
      <c r="E8" s="150">
        <f t="shared" si="1"/>
        <v>0</v>
      </c>
      <c r="F8" s="150">
        <f t="shared" si="1"/>
        <v>2273</v>
      </c>
      <c r="G8" s="150">
        <f t="shared" si="1"/>
        <v>2273</v>
      </c>
      <c r="H8" s="150">
        <f t="shared" si="1"/>
        <v>2273</v>
      </c>
      <c r="I8" s="150">
        <f>SUM(C8:H8)</f>
        <v>6819</v>
      </c>
    </row>
    <row r="9" spans="1:9" ht="25.5" thickBot="1" x14ac:dyDescent="0.4">
      <c r="A9" s="122">
        <v>4.0999999999999996</v>
      </c>
      <c r="B9" s="123" t="s">
        <v>145</v>
      </c>
      <c r="C9" s="151">
        <v>0</v>
      </c>
      <c r="D9" s="151">
        <v>0</v>
      </c>
      <c r="E9" s="151">
        <v>0</v>
      </c>
      <c r="F9" s="151">
        <v>2273</v>
      </c>
      <c r="G9" s="151">
        <v>2273</v>
      </c>
      <c r="H9" s="151">
        <v>2273</v>
      </c>
      <c r="I9" s="151">
        <f t="shared" si="0"/>
        <v>6819</v>
      </c>
    </row>
    <row r="10" spans="1:9" ht="25.5" thickBot="1" x14ac:dyDescent="0.4">
      <c r="A10" s="122">
        <v>4.2</v>
      </c>
      <c r="B10" s="123" t="s">
        <v>146</v>
      </c>
      <c r="C10" s="151">
        <v>0</v>
      </c>
      <c r="D10" s="151">
        <v>0</v>
      </c>
      <c r="E10" s="151">
        <v>0</v>
      </c>
      <c r="F10" s="151">
        <v>0</v>
      </c>
      <c r="G10" s="151">
        <v>0</v>
      </c>
      <c r="H10" s="151">
        <v>0</v>
      </c>
      <c r="I10" s="151">
        <f t="shared" si="0"/>
        <v>0</v>
      </c>
    </row>
    <row r="11" spans="1:9" ht="15" thickBot="1" x14ac:dyDescent="0.4">
      <c r="A11" s="122">
        <v>4.3</v>
      </c>
      <c r="B11" s="123" t="s">
        <v>147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f t="shared" ref="I11" si="2">SUM(I12:I12)</f>
        <v>0</v>
      </c>
    </row>
    <row r="12" spans="1:9" ht="15" thickBot="1" x14ac:dyDescent="0.4">
      <c r="A12" s="122">
        <v>4.4000000000000004</v>
      </c>
      <c r="B12" s="123" t="s">
        <v>60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f>SUM(C12:H12)</f>
        <v>0</v>
      </c>
    </row>
    <row r="13" spans="1:9" ht="16" thickBot="1" x14ac:dyDescent="0.4">
      <c r="A13" s="128"/>
      <c r="B13" s="145" t="s">
        <v>8</v>
      </c>
      <c r="C13" s="152">
        <f>SUM(C5:C8)</f>
        <v>4232</v>
      </c>
      <c r="D13" s="152">
        <f t="shared" ref="D13:H13" si="3">SUM(D5:D8)</f>
        <v>10896</v>
      </c>
      <c r="E13" s="152">
        <f t="shared" si="3"/>
        <v>6674</v>
      </c>
      <c r="F13" s="152">
        <f t="shared" si="3"/>
        <v>11697</v>
      </c>
      <c r="G13" s="152">
        <f t="shared" si="3"/>
        <v>23697</v>
      </c>
      <c r="H13" s="152">
        <f t="shared" si="3"/>
        <v>13530</v>
      </c>
      <c r="I13" s="152">
        <f>SUM(I5:I8)</f>
        <v>70726</v>
      </c>
    </row>
    <row r="14" spans="1:9" ht="6.75" customHeight="1" x14ac:dyDescent="0.35">
      <c r="A14" s="129"/>
      <c r="B14" s="130"/>
      <c r="C14" s="131"/>
      <c r="D14" s="131"/>
      <c r="E14" s="131"/>
      <c r="F14" s="131"/>
      <c r="G14" s="132"/>
      <c r="H14" s="132"/>
      <c r="I14" s="131"/>
    </row>
    <row r="15" spans="1:9" ht="25.5" customHeight="1" thickBot="1" x14ac:dyDescent="0.4">
      <c r="A15" s="7" t="s">
        <v>41</v>
      </c>
    </row>
    <row r="16" spans="1:9" ht="19.5" customHeight="1" thickBot="1" x14ac:dyDescent="0.4">
      <c r="A16" s="264" t="s">
        <v>6</v>
      </c>
      <c r="B16" s="264"/>
      <c r="C16" s="10"/>
      <c r="D16" s="10"/>
      <c r="E16" s="10"/>
      <c r="F16" s="10"/>
      <c r="G16" s="10"/>
      <c r="H16" s="10"/>
      <c r="I16" s="133"/>
    </row>
    <row r="17" spans="1:9" ht="18" customHeight="1" thickBot="1" x14ac:dyDescent="0.4">
      <c r="A17" s="251" t="s">
        <v>7</v>
      </c>
      <c r="B17" s="251"/>
      <c r="C17" s="157">
        <f>$C$13</f>
        <v>4232</v>
      </c>
      <c r="D17" s="157">
        <f>$D$13</f>
        <v>10896</v>
      </c>
      <c r="E17" s="157">
        <f>$E$13</f>
        <v>6674</v>
      </c>
      <c r="F17" s="157">
        <f>$F$13</f>
        <v>11697</v>
      </c>
      <c r="G17" s="157">
        <f>$G$13</f>
        <v>23697</v>
      </c>
      <c r="H17" s="157">
        <f>$H$13</f>
        <v>13530</v>
      </c>
      <c r="I17" s="127">
        <f>SUM(C17:H17)</f>
        <v>70726</v>
      </c>
    </row>
    <row r="18" spans="1:9" ht="18" customHeight="1" thickBot="1" x14ac:dyDescent="0.4">
      <c r="A18" s="255" t="s">
        <v>10</v>
      </c>
      <c r="B18" s="256"/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127">
        <f>SUM(C18:H18)</f>
        <v>0</v>
      </c>
    </row>
    <row r="19" spans="1:9" ht="18" customHeight="1" thickBot="1" x14ac:dyDescent="0.4">
      <c r="A19" s="252" t="s">
        <v>11</v>
      </c>
      <c r="B19" s="252"/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34">
        <f>SUM(C19:H19)</f>
        <v>0</v>
      </c>
    </row>
    <row r="20" spans="1:9" ht="18" customHeight="1" thickBot="1" x14ac:dyDescent="0.4">
      <c r="A20" s="253" t="s">
        <v>12</v>
      </c>
      <c r="B20" s="254"/>
      <c r="C20" s="15">
        <f>SUM(C17:C19)</f>
        <v>4232</v>
      </c>
      <c r="D20" s="15">
        <f t="shared" ref="D20:I20" si="4">SUM(D17:D19)</f>
        <v>10896</v>
      </c>
      <c r="E20" s="15">
        <f t="shared" si="4"/>
        <v>6674</v>
      </c>
      <c r="F20" s="15">
        <f t="shared" si="4"/>
        <v>11697</v>
      </c>
      <c r="G20" s="15">
        <f>SUM(G17:G19)</f>
        <v>23697</v>
      </c>
      <c r="H20" s="15">
        <f t="shared" ref="H20" si="5">SUM(H17:H19)</f>
        <v>13530</v>
      </c>
      <c r="I20" s="135">
        <f t="shared" si="4"/>
        <v>70726</v>
      </c>
    </row>
    <row r="22" spans="1:9" x14ac:dyDescent="0.35">
      <c r="A22" s="6" t="s">
        <v>9</v>
      </c>
    </row>
  </sheetData>
  <mergeCells count="10">
    <mergeCell ref="A1:I1"/>
    <mergeCell ref="A17:B17"/>
    <mergeCell ref="A19:B19"/>
    <mergeCell ref="A20:B20"/>
    <mergeCell ref="A18:B18"/>
    <mergeCell ref="I3:I4"/>
    <mergeCell ref="C3:H3"/>
    <mergeCell ref="A3:A4"/>
    <mergeCell ref="B3:B4"/>
    <mergeCell ref="A16:B16"/>
  </mergeCells>
  <printOptions horizontalCentered="1"/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9A0B-8C68-463F-9D06-9E0AA438DFEF}">
  <dimension ref="A1:C20"/>
  <sheetViews>
    <sheetView topLeftCell="A5" workbookViewId="0">
      <selection sqref="A1:C1"/>
    </sheetView>
  </sheetViews>
  <sheetFormatPr defaultRowHeight="14.5" x14ac:dyDescent="0.35"/>
  <cols>
    <col min="1" max="1" width="11.453125" bestFit="1" customWidth="1"/>
    <col min="2" max="2" width="62.7265625" customWidth="1"/>
    <col min="3" max="3" width="50.7265625" customWidth="1"/>
  </cols>
  <sheetData>
    <row r="1" spans="1:3" ht="23.5" x14ac:dyDescent="0.55000000000000004">
      <c r="A1" s="178" t="s">
        <v>64</v>
      </c>
      <c r="B1" s="178"/>
      <c r="C1" s="178"/>
    </row>
    <row r="5" spans="1:3" x14ac:dyDescent="0.35">
      <c r="A5" s="87" t="s">
        <v>192</v>
      </c>
      <c r="B5" s="87" t="s">
        <v>204</v>
      </c>
      <c r="C5" s="87" t="s">
        <v>114</v>
      </c>
    </row>
    <row r="6" spans="1:3" ht="15" thickBot="1" x14ac:dyDescent="0.4">
      <c r="A6" s="136">
        <v>1</v>
      </c>
      <c r="B6" s="111" t="s">
        <v>141</v>
      </c>
      <c r="C6" s="95"/>
    </row>
    <row r="7" spans="1:3" ht="25.5" thickBot="1" x14ac:dyDescent="0.4">
      <c r="A7" s="30"/>
      <c r="B7" s="29" t="s">
        <v>197</v>
      </c>
      <c r="C7" s="29" t="s">
        <v>219</v>
      </c>
    </row>
    <row r="8" spans="1:3" ht="15" thickBot="1" x14ac:dyDescent="0.4">
      <c r="A8" s="30"/>
      <c r="B8" s="29" t="s">
        <v>198</v>
      </c>
      <c r="C8" s="29" t="s">
        <v>244</v>
      </c>
    </row>
    <row r="9" spans="1:3" ht="15" thickBot="1" x14ac:dyDescent="0.4">
      <c r="A9" s="137">
        <v>2</v>
      </c>
      <c r="B9" s="96" t="s">
        <v>142</v>
      </c>
      <c r="C9" s="96"/>
    </row>
    <row r="10" spans="1:3" ht="15" thickBot="1" x14ac:dyDescent="0.4">
      <c r="A10" s="30"/>
      <c r="B10" s="29" t="s">
        <v>199</v>
      </c>
      <c r="C10" s="29" t="s">
        <v>219</v>
      </c>
    </row>
    <row r="11" spans="1:3" ht="15" thickBot="1" x14ac:dyDescent="0.4">
      <c r="A11" s="30"/>
      <c r="B11" s="29" t="s">
        <v>200</v>
      </c>
      <c r="C11" s="29" t="s">
        <v>220</v>
      </c>
    </row>
    <row r="12" spans="1:3" ht="15" thickBot="1" x14ac:dyDescent="0.4">
      <c r="A12" s="30"/>
      <c r="B12" s="29" t="s">
        <v>201</v>
      </c>
      <c r="C12" s="29" t="s">
        <v>221</v>
      </c>
    </row>
    <row r="13" spans="1:3" ht="15" thickBot="1" x14ac:dyDescent="0.4">
      <c r="A13" s="137">
        <v>3</v>
      </c>
      <c r="B13" s="96" t="s">
        <v>143</v>
      </c>
      <c r="C13" s="96"/>
    </row>
    <row r="14" spans="1:3" ht="15" thickBot="1" x14ac:dyDescent="0.4">
      <c r="A14" s="30"/>
      <c r="B14" s="29" t="s">
        <v>217</v>
      </c>
      <c r="C14" s="29" t="s">
        <v>244</v>
      </c>
    </row>
    <row r="15" spans="1:3" ht="15" thickBot="1" x14ac:dyDescent="0.4">
      <c r="A15" s="137">
        <v>4</v>
      </c>
      <c r="B15" s="96" t="s">
        <v>144</v>
      </c>
      <c r="C15" s="96"/>
    </row>
    <row r="16" spans="1:3" ht="15" thickBot="1" x14ac:dyDescent="0.4">
      <c r="A16" s="30"/>
      <c r="B16" s="29" t="s">
        <v>202</v>
      </c>
      <c r="C16" s="29" t="s">
        <v>222</v>
      </c>
    </row>
    <row r="17" spans="1:3" ht="15" thickBot="1" x14ac:dyDescent="0.4">
      <c r="A17" s="30"/>
      <c r="B17" s="29" t="s">
        <v>203</v>
      </c>
      <c r="C17" s="29"/>
    </row>
    <row r="18" spans="1:3" ht="15" thickBot="1" x14ac:dyDescent="0.4">
      <c r="A18" s="30"/>
      <c r="B18" s="29" t="s">
        <v>146</v>
      </c>
      <c r="C18" s="29" t="s">
        <v>221</v>
      </c>
    </row>
    <row r="19" spans="1:3" ht="15" thickBot="1" x14ac:dyDescent="0.4">
      <c r="A19" s="30"/>
      <c r="B19" s="29" t="s">
        <v>147</v>
      </c>
      <c r="C19" s="29" t="s">
        <v>221</v>
      </c>
    </row>
    <row r="20" spans="1:3" x14ac:dyDescent="0.35">
      <c r="A20" s="138"/>
    </row>
  </sheetData>
  <mergeCells count="1">
    <mergeCell ref="A1:C1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" sqref="B1"/>
    </sheetView>
  </sheetViews>
  <sheetFormatPr defaultColWidth="8.7265625" defaultRowHeight="12.5" x14ac:dyDescent="0.25"/>
  <cols>
    <col min="1" max="1" width="40.7265625" style="11" customWidth="1"/>
    <col min="2" max="2" width="16.7265625" style="11" customWidth="1"/>
    <col min="3" max="3" width="30.7265625" style="11" customWidth="1"/>
    <col min="4" max="9" width="20.7265625" style="11" customWidth="1"/>
    <col min="10" max="16384" width="8.7265625" style="11"/>
  </cols>
  <sheetData>
    <row r="1" spans="1:9" ht="23.5" x14ac:dyDescent="0.55000000000000004">
      <c r="A1" s="26" t="s">
        <v>65</v>
      </c>
    </row>
    <row r="2" spans="1:9" ht="13" x14ac:dyDescent="0.3">
      <c r="A2" s="33" t="s">
        <v>66</v>
      </c>
    </row>
    <row r="4" spans="1:9" ht="30.75" customHeight="1" thickBot="1" x14ac:dyDescent="0.3">
      <c r="A4" s="87" t="s">
        <v>67</v>
      </c>
      <c r="B4" s="87" t="s">
        <v>68</v>
      </c>
      <c r="C4" s="87" t="s">
        <v>205</v>
      </c>
      <c r="D4" s="87" t="s">
        <v>69</v>
      </c>
      <c r="E4" s="87" t="s">
        <v>70</v>
      </c>
      <c r="F4" s="87" t="s">
        <v>71</v>
      </c>
      <c r="G4" s="87" t="s">
        <v>218</v>
      </c>
      <c r="H4" s="87" t="s">
        <v>72</v>
      </c>
      <c r="I4" s="87" t="s">
        <v>15</v>
      </c>
    </row>
    <row r="5" spans="1:9" ht="13" thickBot="1" x14ac:dyDescent="0.3">
      <c r="A5" s="89" t="s">
        <v>186</v>
      </c>
      <c r="B5" s="89"/>
      <c r="C5" s="89" t="s">
        <v>188</v>
      </c>
      <c r="D5" s="90">
        <v>45232</v>
      </c>
      <c r="E5" s="90">
        <v>45200</v>
      </c>
      <c r="F5" s="90">
        <v>45565</v>
      </c>
      <c r="G5" s="91">
        <v>68000</v>
      </c>
      <c r="H5" s="91">
        <v>9232</v>
      </c>
      <c r="I5" s="34">
        <f>G5-H5</f>
        <v>58768</v>
      </c>
    </row>
    <row r="6" spans="1:9" ht="13" thickBot="1" x14ac:dyDescent="0.3">
      <c r="A6" s="29" t="s">
        <v>245</v>
      </c>
      <c r="B6" s="29"/>
      <c r="C6" s="29" t="s">
        <v>189</v>
      </c>
      <c r="D6" s="90">
        <v>45232</v>
      </c>
      <c r="E6" s="90">
        <v>45200</v>
      </c>
      <c r="F6" s="90">
        <v>45565</v>
      </c>
      <c r="G6" s="34">
        <v>23088</v>
      </c>
      <c r="H6" s="34">
        <v>1924</v>
      </c>
      <c r="I6" s="34">
        <f t="shared" ref="I6:I7" si="0">G6-H6</f>
        <v>21164</v>
      </c>
    </row>
    <row r="7" spans="1:9" ht="13" thickBot="1" x14ac:dyDescent="0.3">
      <c r="A7" s="29" t="s">
        <v>187</v>
      </c>
      <c r="B7" s="29"/>
      <c r="C7" s="29" t="s">
        <v>190</v>
      </c>
      <c r="D7" s="90">
        <v>45218</v>
      </c>
      <c r="E7" s="90">
        <v>44911</v>
      </c>
      <c r="F7" s="90">
        <v>45672</v>
      </c>
      <c r="G7" s="34">
        <v>15000</v>
      </c>
      <c r="H7" s="34">
        <v>0</v>
      </c>
      <c r="I7" s="34">
        <f t="shared" si="0"/>
        <v>15000</v>
      </c>
    </row>
    <row r="8" spans="1:9" ht="13" thickBot="1" x14ac:dyDescent="0.3">
      <c r="A8" s="29"/>
      <c r="B8" s="29"/>
      <c r="C8" s="29"/>
      <c r="D8" s="90"/>
      <c r="E8" s="90"/>
      <c r="F8" s="30"/>
      <c r="G8" s="34">
        <v>0</v>
      </c>
      <c r="H8" s="34">
        <v>0</v>
      </c>
      <c r="I8" s="34">
        <f t="shared" ref="I8:I21" si="1">G8-H8</f>
        <v>0</v>
      </c>
    </row>
    <row r="9" spans="1:9" ht="13" thickBot="1" x14ac:dyDescent="0.3">
      <c r="A9" s="29"/>
      <c r="B9" s="29"/>
      <c r="C9" s="29"/>
      <c r="D9" s="30"/>
      <c r="E9" s="30"/>
      <c r="F9" s="30"/>
      <c r="G9" s="34">
        <v>0</v>
      </c>
      <c r="H9" s="34">
        <v>0</v>
      </c>
      <c r="I9" s="34">
        <f t="shared" si="1"/>
        <v>0</v>
      </c>
    </row>
    <row r="10" spans="1:9" ht="13" thickBot="1" x14ac:dyDescent="0.3">
      <c r="A10" s="29"/>
      <c r="B10" s="29"/>
      <c r="C10" s="29"/>
      <c r="D10" s="30"/>
      <c r="E10" s="30"/>
      <c r="F10" s="30"/>
      <c r="G10" s="34">
        <v>0</v>
      </c>
      <c r="H10" s="34">
        <v>0</v>
      </c>
      <c r="I10" s="34">
        <f t="shared" si="1"/>
        <v>0</v>
      </c>
    </row>
    <row r="11" spans="1:9" ht="13" thickBot="1" x14ac:dyDescent="0.3">
      <c r="A11" s="29"/>
      <c r="B11" s="29"/>
      <c r="C11" s="29"/>
      <c r="D11" s="30"/>
      <c r="E11" s="30"/>
      <c r="F11" s="30"/>
      <c r="G11" s="34">
        <v>0</v>
      </c>
      <c r="H11" s="34">
        <v>0</v>
      </c>
      <c r="I11" s="34">
        <f t="shared" si="1"/>
        <v>0</v>
      </c>
    </row>
    <row r="12" spans="1:9" ht="13" thickBot="1" x14ac:dyDescent="0.3">
      <c r="A12" s="29"/>
      <c r="B12" s="29"/>
      <c r="C12" s="29"/>
      <c r="D12" s="30"/>
      <c r="E12" s="30"/>
      <c r="F12" s="30"/>
      <c r="G12" s="34">
        <v>0</v>
      </c>
      <c r="H12" s="34">
        <v>0</v>
      </c>
      <c r="I12" s="34">
        <f t="shared" si="1"/>
        <v>0</v>
      </c>
    </row>
    <row r="13" spans="1:9" ht="13" thickBot="1" x14ac:dyDescent="0.3">
      <c r="A13" s="29"/>
      <c r="B13" s="29"/>
      <c r="C13" s="29"/>
      <c r="D13" s="30"/>
      <c r="E13" s="30"/>
      <c r="F13" s="30"/>
      <c r="G13" s="34">
        <v>0</v>
      </c>
      <c r="H13" s="34">
        <v>0</v>
      </c>
      <c r="I13" s="34">
        <f t="shared" si="1"/>
        <v>0</v>
      </c>
    </row>
    <row r="14" spans="1:9" ht="13" thickBot="1" x14ac:dyDescent="0.3">
      <c r="A14" s="29"/>
      <c r="B14" s="29"/>
      <c r="C14" s="29"/>
      <c r="D14" s="30"/>
      <c r="E14" s="30"/>
      <c r="F14" s="30"/>
      <c r="G14" s="34">
        <v>0</v>
      </c>
      <c r="H14" s="34">
        <v>0</v>
      </c>
      <c r="I14" s="34">
        <f t="shared" si="1"/>
        <v>0</v>
      </c>
    </row>
    <row r="15" spans="1:9" ht="13" thickBot="1" x14ac:dyDescent="0.3">
      <c r="A15" s="29"/>
      <c r="B15" s="29"/>
      <c r="C15" s="29"/>
      <c r="D15" s="30"/>
      <c r="E15" s="30"/>
      <c r="F15" s="30"/>
      <c r="G15" s="34">
        <v>0</v>
      </c>
      <c r="H15" s="34">
        <v>0</v>
      </c>
      <c r="I15" s="34">
        <f t="shared" si="1"/>
        <v>0</v>
      </c>
    </row>
    <row r="16" spans="1:9" ht="13" thickBot="1" x14ac:dyDescent="0.3">
      <c r="A16" s="29"/>
      <c r="B16" s="29"/>
      <c r="C16" s="29"/>
      <c r="D16" s="30"/>
      <c r="E16" s="30"/>
      <c r="F16" s="30"/>
      <c r="G16" s="34">
        <v>0</v>
      </c>
      <c r="H16" s="34">
        <v>0</v>
      </c>
      <c r="I16" s="34">
        <f t="shared" si="1"/>
        <v>0</v>
      </c>
    </row>
    <row r="17" spans="1:9" ht="13" thickBot="1" x14ac:dyDescent="0.3">
      <c r="A17" s="29"/>
      <c r="B17" s="29"/>
      <c r="C17" s="29"/>
      <c r="D17" s="30"/>
      <c r="E17" s="30"/>
      <c r="F17" s="30"/>
      <c r="G17" s="34">
        <v>0</v>
      </c>
      <c r="H17" s="34">
        <v>0</v>
      </c>
      <c r="I17" s="34">
        <f t="shared" si="1"/>
        <v>0</v>
      </c>
    </row>
    <row r="18" spans="1:9" ht="13" thickBot="1" x14ac:dyDescent="0.3">
      <c r="A18" s="29"/>
      <c r="B18" s="29"/>
      <c r="C18" s="29"/>
      <c r="D18" s="30"/>
      <c r="E18" s="30"/>
      <c r="F18" s="30"/>
      <c r="G18" s="34">
        <v>0</v>
      </c>
      <c r="H18" s="34">
        <v>0</v>
      </c>
      <c r="I18" s="34">
        <f t="shared" si="1"/>
        <v>0</v>
      </c>
    </row>
    <row r="19" spans="1:9" ht="13" thickBot="1" x14ac:dyDescent="0.3">
      <c r="A19" s="29"/>
      <c r="B19" s="29"/>
      <c r="C19" s="29"/>
      <c r="D19" s="30"/>
      <c r="E19" s="30"/>
      <c r="F19" s="30"/>
      <c r="G19" s="34">
        <v>0</v>
      </c>
      <c r="H19" s="34">
        <v>0</v>
      </c>
      <c r="I19" s="34">
        <f t="shared" si="1"/>
        <v>0</v>
      </c>
    </row>
    <row r="20" spans="1:9" ht="13" thickBot="1" x14ac:dyDescent="0.3">
      <c r="A20" s="29"/>
      <c r="B20" s="29"/>
      <c r="C20" s="29"/>
      <c r="D20" s="30"/>
      <c r="E20" s="30"/>
      <c r="F20" s="30"/>
      <c r="G20" s="34">
        <v>0</v>
      </c>
      <c r="H20" s="34">
        <v>0</v>
      </c>
      <c r="I20" s="34">
        <f t="shared" si="1"/>
        <v>0</v>
      </c>
    </row>
    <row r="21" spans="1:9" ht="15.5" thickBot="1" x14ac:dyDescent="0.35">
      <c r="A21" s="31"/>
      <c r="B21" s="31"/>
      <c r="C21" s="31"/>
      <c r="D21" s="31"/>
      <c r="E21" s="31"/>
      <c r="F21" s="32" t="s">
        <v>16</v>
      </c>
      <c r="G21" s="34">
        <f>SUM(G5:G20)</f>
        <v>106088</v>
      </c>
      <c r="H21" s="34">
        <f>SUM(H5:H20)</f>
        <v>11156</v>
      </c>
      <c r="I21" s="34">
        <f t="shared" si="1"/>
        <v>94932</v>
      </c>
    </row>
    <row r="22" spans="1:9" ht="15" x14ac:dyDescent="0.3">
      <c r="A22" s="12"/>
      <c r="B22" s="12"/>
      <c r="C22" s="12"/>
      <c r="D22" s="12"/>
      <c r="E22" s="12"/>
      <c r="F22" s="12"/>
      <c r="G22" s="12"/>
      <c r="H22" s="12"/>
      <c r="I22" s="1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3"/>
  <sheetViews>
    <sheetView topLeftCell="C1" workbookViewId="0">
      <selection activeCell="I18" sqref="I18"/>
    </sheetView>
  </sheetViews>
  <sheetFormatPr defaultColWidth="9.26953125" defaultRowHeight="12.5" x14ac:dyDescent="0.25"/>
  <cols>
    <col min="1" max="1" width="9.26953125" style="1"/>
    <col min="2" max="2" width="59.453125" style="1" customWidth="1"/>
    <col min="3" max="8" width="20.7265625" style="1" customWidth="1"/>
    <col min="9" max="16384" width="9.26953125" style="1"/>
  </cols>
  <sheetData>
    <row r="1" spans="1:8" ht="23.5" x14ac:dyDescent="0.55000000000000004">
      <c r="A1" s="26" t="s">
        <v>74</v>
      </c>
      <c r="B1" s="26"/>
    </row>
    <row r="2" spans="1:8" ht="21.75" customHeight="1" x14ac:dyDescent="0.5">
      <c r="B2" s="35"/>
      <c r="C2" s="35"/>
      <c r="D2" s="35"/>
      <c r="E2" s="35"/>
      <c r="F2" s="35"/>
      <c r="G2" s="35"/>
      <c r="H2" s="35"/>
    </row>
    <row r="3" spans="1:8" s="2" customFormat="1" ht="30" customHeight="1" x14ac:dyDescent="0.35">
      <c r="A3" s="87" t="s">
        <v>73</v>
      </c>
      <c r="B3" s="87" t="s">
        <v>206</v>
      </c>
      <c r="C3" s="179" t="s">
        <v>3</v>
      </c>
      <c r="D3" s="179"/>
      <c r="E3" s="179" t="s">
        <v>17</v>
      </c>
      <c r="F3" s="179"/>
      <c r="G3" s="179" t="s">
        <v>4</v>
      </c>
      <c r="H3" s="179"/>
    </row>
    <row r="4" spans="1:8" s="2" customFormat="1" ht="27.75" customHeight="1" x14ac:dyDescent="0.35">
      <c r="A4" s="88"/>
      <c r="B4" s="88"/>
      <c r="C4" s="87" t="s">
        <v>0</v>
      </c>
      <c r="D4" s="87" t="s">
        <v>191</v>
      </c>
      <c r="E4" s="87" t="s">
        <v>0</v>
      </c>
      <c r="F4" s="87" t="s">
        <v>191</v>
      </c>
      <c r="G4" s="87" t="s">
        <v>0</v>
      </c>
      <c r="H4" s="87" t="s">
        <v>191</v>
      </c>
    </row>
    <row r="5" spans="1:8" s="33" customFormat="1" ht="13.5" thickBot="1" x14ac:dyDescent="0.35">
      <c r="A5" s="112">
        <v>1</v>
      </c>
      <c r="B5" s="112" t="s">
        <v>141</v>
      </c>
      <c r="C5" s="113">
        <v>0</v>
      </c>
      <c r="D5" s="113">
        <v>0</v>
      </c>
      <c r="E5" s="113">
        <f>3848/2</f>
        <v>1924</v>
      </c>
      <c r="F5" s="113">
        <v>2000</v>
      </c>
      <c r="G5" s="113">
        <f t="shared" ref="G5:H7" si="0">C5+E5</f>
        <v>1924</v>
      </c>
      <c r="H5" s="113">
        <f t="shared" si="0"/>
        <v>2000</v>
      </c>
    </row>
    <row r="6" spans="1:8" ht="13.5" thickBot="1" x14ac:dyDescent="0.35">
      <c r="A6" s="114">
        <v>2</v>
      </c>
      <c r="B6" s="115" t="s">
        <v>142</v>
      </c>
      <c r="C6" s="116">
        <v>0</v>
      </c>
      <c r="D6" s="116">
        <v>0</v>
      </c>
      <c r="E6" s="116"/>
      <c r="F6" s="116">
        <v>15000</v>
      </c>
      <c r="G6" s="113">
        <f t="shared" si="0"/>
        <v>0</v>
      </c>
      <c r="H6" s="113">
        <f t="shared" si="0"/>
        <v>15000</v>
      </c>
    </row>
    <row r="7" spans="1:8" ht="13.5" thickBot="1" x14ac:dyDescent="0.35">
      <c r="A7" s="114">
        <v>3</v>
      </c>
      <c r="B7" s="115" t="s">
        <v>143</v>
      </c>
      <c r="C7" s="116">
        <v>0</v>
      </c>
      <c r="D7" s="116">
        <v>0</v>
      </c>
      <c r="E7" s="116">
        <f>18464/2</f>
        <v>9232</v>
      </c>
      <c r="F7" s="116">
        <v>5000</v>
      </c>
      <c r="G7" s="113">
        <f t="shared" si="0"/>
        <v>9232</v>
      </c>
      <c r="H7" s="113">
        <f t="shared" si="0"/>
        <v>5000</v>
      </c>
    </row>
    <row r="8" spans="1:8" ht="13.5" thickBot="1" x14ac:dyDescent="0.35">
      <c r="A8" s="114">
        <v>4</v>
      </c>
      <c r="B8" s="115" t="s">
        <v>144</v>
      </c>
      <c r="C8" s="116">
        <f>SUM(C9:C12)</f>
        <v>0</v>
      </c>
      <c r="D8" s="116">
        <f t="shared" ref="D8:H8" si="1">SUM(D9:D12)</f>
        <v>7000</v>
      </c>
      <c r="E8" s="116">
        <v>0</v>
      </c>
      <c r="F8" s="116">
        <f t="shared" si="1"/>
        <v>2500</v>
      </c>
      <c r="G8" s="113">
        <f>C8+E8</f>
        <v>0</v>
      </c>
      <c r="H8" s="116">
        <f t="shared" si="1"/>
        <v>9500</v>
      </c>
    </row>
    <row r="9" spans="1:8" ht="13" thickBot="1" x14ac:dyDescent="0.3">
      <c r="A9" s="139">
        <v>4.0999999999999996</v>
      </c>
      <c r="B9" s="140" t="s">
        <v>145</v>
      </c>
      <c r="C9" s="141"/>
      <c r="D9" s="141">
        <v>7000</v>
      </c>
      <c r="E9" s="141">
        <v>0</v>
      </c>
      <c r="F9" s="141">
        <v>2500</v>
      </c>
      <c r="G9" s="141">
        <f>C9+E9</f>
        <v>0</v>
      </c>
      <c r="H9" s="141">
        <f>D9+F9</f>
        <v>9500</v>
      </c>
    </row>
    <row r="10" spans="1:8" ht="13" thickBot="1" x14ac:dyDescent="0.3">
      <c r="A10" s="139">
        <v>4.2</v>
      </c>
      <c r="B10" s="140" t="s">
        <v>146</v>
      </c>
      <c r="C10" s="141"/>
      <c r="D10" s="141"/>
      <c r="E10" s="141">
        <v>0</v>
      </c>
      <c r="F10" s="141">
        <v>0</v>
      </c>
      <c r="G10" s="141">
        <f>C10+E10</f>
        <v>0</v>
      </c>
      <c r="H10" s="141">
        <f>D10+F10</f>
        <v>0</v>
      </c>
    </row>
    <row r="11" spans="1:8" ht="13" thickBot="1" x14ac:dyDescent="0.3">
      <c r="A11" s="139">
        <v>4.3</v>
      </c>
      <c r="B11" s="140" t="s">
        <v>147</v>
      </c>
      <c r="C11" s="141">
        <f t="shared" ref="C11:F11" si="2">SUM(C12:C12)</f>
        <v>0</v>
      </c>
      <c r="D11" s="141">
        <f t="shared" si="2"/>
        <v>0</v>
      </c>
      <c r="E11" s="141">
        <f t="shared" si="2"/>
        <v>0</v>
      </c>
      <c r="F11" s="141">
        <f t="shared" si="2"/>
        <v>0</v>
      </c>
      <c r="G11" s="141">
        <f>C11+E11</f>
        <v>0</v>
      </c>
      <c r="H11" s="141">
        <f>D11+F11</f>
        <v>0</v>
      </c>
    </row>
    <row r="12" spans="1:8" ht="13" thickBot="1" x14ac:dyDescent="0.3">
      <c r="A12" s="139">
        <v>4.4000000000000004</v>
      </c>
      <c r="B12" s="140" t="s">
        <v>60</v>
      </c>
      <c r="C12" s="141"/>
      <c r="D12" s="141"/>
      <c r="E12" s="141"/>
      <c r="F12" s="141"/>
      <c r="G12" s="141">
        <f>C12+E12</f>
        <v>0</v>
      </c>
      <c r="H12" s="141">
        <f>D12+F12</f>
        <v>0</v>
      </c>
    </row>
    <row r="13" spans="1:8" s="3" customFormat="1" ht="21" customHeight="1" thickBot="1" x14ac:dyDescent="0.4">
      <c r="A13" s="85"/>
      <c r="B13" s="85" t="s">
        <v>5</v>
      </c>
      <c r="C13" s="86">
        <f t="shared" ref="C13:H13" si="3">C5+C6+C7+C8</f>
        <v>0</v>
      </c>
      <c r="D13" s="86">
        <f t="shared" si="3"/>
        <v>7000</v>
      </c>
      <c r="E13" s="86">
        <f t="shared" si="3"/>
        <v>11156</v>
      </c>
      <c r="F13" s="86">
        <f>F5+F6+F7+F8</f>
        <v>24500</v>
      </c>
      <c r="G13" s="86">
        <f t="shared" si="3"/>
        <v>11156</v>
      </c>
      <c r="H13" s="86">
        <f t="shared" si="3"/>
        <v>31500</v>
      </c>
    </row>
  </sheetData>
  <mergeCells count="3">
    <mergeCell ref="C3:D3"/>
    <mergeCell ref="E3:F3"/>
    <mergeCell ref="G3:H3"/>
  </mergeCells>
  <pageMargins left="0.25" right="0.25" top="0.75" bottom="0.7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3"/>
  <sheetViews>
    <sheetView topLeftCell="C3" workbookViewId="0">
      <selection activeCell="L15" sqref="L15"/>
    </sheetView>
  </sheetViews>
  <sheetFormatPr defaultRowHeight="14.5" x14ac:dyDescent="0.35"/>
  <cols>
    <col min="2" max="2" width="39.7265625" bestFit="1" customWidth="1"/>
    <col min="3" max="4" width="11.26953125" bestFit="1" customWidth="1"/>
    <col min="5" max="5" width="11.7265625" bestFit="1" customWidth="1"/>
    <col min="6" max="8" width="10.7265625" customWidth="1"/>
    <col min="9" max="9" width="11.7265625" bestFit="1" customWidth="1"/>
    <col min="10" max="12" width="10.7265625" customWidth="1"/>
    <col min="13" max="13" width="11.7265625" bestFit="1" customWidth="1"/>
  </cols>
  <sheetData>
    <row r="1" spans="1:13" ht="23.5" x14ac:dyDescent="0.55000000000000004">
      <c r="A1" s="26" t="s">
        <v>77</v>
      </c>
      <c r="B1" s="13"/>
    </row>
    <row r="3" spans="1:13" ht="35.25" customHeight="1" x14ac:dyDescent="0.35">
      <c r="A3" s="180"/>
      <c r="B3" s="181" t="s">
        <v>192</v>
      </c>
      <c r="C3" s="182" t="s">
        <v>76</v>
      </c>
      <c r="D3" s="182"/>
      <c r="E3" s="182"/>
      <c r="F3" s="146"/>
      <c r="G3" s="182" t="s">
        <v>75</v>
      </c>
      <c r="H3" s="182"/>
      <c r="I3" s="182"/>
      <c r="J3" s="146"/>
      <c r="K3" s="183" t="s">
        <v>18</v>
      </c>
      <c r="L3" s="183"/>
      <c r="M3" s="184"/>
    </row>
    <row r="4" spans="1:13" x14ac:dyDescent="0.35">
      <c r="A4" s="180"/>
      <c r="B4" s="181"/>
      <c r="C4" s="92" t="s">
        <v>1</v>
      </c>
      <c r="D4" s="92" t="s">
        <v>0</v>
      </c>
      <c r="E4" s="93" t="s">
        <v>191</v>
      </c>
      <c r="F4" s="147"/>
      <c r="G4" s="92" t="s">
        <v>1</v>
      </c>
      <c r="H4" s="92" t="s">
        <v>0</v>
      </c>
      <c r="I4" s="93" t="s">
        <v>191</v>
      </c>
      <c r="J4" s="147"/>
      <c r="K4" s="92" t="s">
        <v>1</v>
      </c>
      <c r="L4" s="92" t="s">
        <v>0</v>
      </c>
      <c r="M4" s="93" t="s">
        <v>191</v>
      </c>
    </row>
    <row r="5" spans="1:13" ht="26.5" thickBot="1" x14ac:dyDescent="0.4">
      <c r="A5" s="119">
        <v>1</v>
      </c>
      <c r="B5" s="120" t="s">
        <v>141</v>
      </c>
      <c r="C5" s="121">
        <f>SUM(D5:E5)</f>
        <v>180000</v>
      </c>
      <c r="D5" s="121">
        <v>170000</v>
      </c>
      <c r="E5" s="121">
        <v>10000</v>
      </c>
      <c r="F5" s="36"/>
      <c r="G5" s="121">
        <f>SUM(H5:I5)</f>
        <v>3924</v>
      </c>
      <c r="H5" s="121">
        <v>1924</v>
      </c>
      <c r="I5" s="121">
        <v>2000</v>
      </c>
      <c r="J5" s="125"/>
      <c r="K5" s="153">
        <f t="shared" ref="K5:L13" si="0">G5/C5</f>
        <v>2.18E-2</v>
      </c>
      <c r="L5" s="153">
        <f t="shared" si="0"/>
        <v>1.131764705882353E-2</v>
      </c>
      <c r="M5" s="153">
        <f t="shared" ref="M5:M13" si="1">I5/E5</f>
        <v>0.2</v>
      </c>
    </row>
    <row r="6" spans="1:13" ht="26.5" thickBot="1" x14ac:dyDescent="0.4">
      <c r="A6" s="119">
        <v>2</v>
      </c>
      <c r="B6" s="120" t="s">
        <v>142</v>
      </c>
      <c r="C6" s="121">
        <f t="shared" ref="C6:C12" si="2">SUM(D6:E6)</f>
        <v>250000</v>
      </c>
      <c r="D6" s="121">
        <v>140000</v>
      </c>
      <c r="E6" s="121">
        <v>110000</v>
      </c>
      <c r="F6" s="36"/>
      <c r="G6" s="121">
        <f t="shared" ref="G6:G12" si="3">SUM(H6:I6)</f>
        <v>15000</v>
      </c>
      <c r="H6" s="121">
        <v>0</v>
      </c>
      <c r="I6" s="121">
        <v>15000</v>
      </c>
      <c r="J6" s="125"/>
      <c r="K6" s="153">
        <f t="shared" si="0"/>
        <v>0.06</v>
      </c>
      <c r="L6" s="153">
        <f t="shared" si="0"/>
        <v>0</v>
      </c>
      <c r="M6" s="153">
        <f t="shared" si="1"/>
        <v>0.13636363636363635</v>
      </c>
    </row>
    <row r="7" spans="1:13" ht="15" thickBot="1" x14ac:dyDescent="0.4">
      <c r="A7" s="119">
        <v>3</v>
      </c>
      <c r="B7" s="120" t="s">
        <v>143</v>
      </c>
      <c r="C7" s="121">
        <f t="shared" si="2"/>
        <v>165000</v>
      </c>
      <c r="D7" s="121">
        <v>135000</v>
      </c>
      <c r="E7" s="121">
        <v>30000</v>
      </c>
      <c r="F7" s="36"/>
      <c r="G7" s="121">
        <f>SUM(H7:I7)</f>
        <v>14232</v>
      </c>
      <c r="H7" s="121">
        <v>9232</v>
      </c>
      <c r="I7" s="121">
        <v>5000</v>
      </c>
      <c r="J7" s="125"/>
      <c r="K7" s="153">
        <f t="shared" si="0"/>
        <v>8.6254545454545459E-2</v>
      </c>
      <c r="L7" s="153">
        <f t="shared" si="0"/>
        <v>6.8385185185185188E-2</v>
      </c>
      <c r="M7" s="153">
        <f t="shared" si="1"/>
        <v>0.16666666666666666</v>
      </c>
    </row>
    <row r="8" spans="1:13" ht="26.5" thickBot="1" x14ac:dyDescent="0.4">
      <c r="A8" s="119">
        <v>4</v>
      </c>
      <c r="B8" s="120" t="s">
        <v>144</v>
      </c>
      <c r="C8" s="121">
        <f t="shared" si="2"/>
        <v>90000</v>
      </c>
      <c r="D8" s="121">
        <f>SUM(D9:D12)</f>
        <v>75000</v>
      </c>
      <c r="E8" s="121">
        <f>SUM(E9:E12)</f>
        <v>15000</v>
      </c>
      <c r="F8" s="36"/>
      <c r="G8" s="121">
        <f t="shared" si="3"/>
        <v>2500</v>
      </c>
      <c r="H8" s="121">
        <f>SUM(H9:H12)</f>
        <v>0</v>
      </c>
      <c r="I8" s="121">
        <f>SUM(I9:I12)</f>
        <v>2500</v>
      </c>
      <c r="J8" s="125"/>
      <c r="K8" s="153">
        <f t="shared" si="0"/>
        <v>2.7777777777777776E-2</v>
      </c>
      <c r="L8" s="153">
        <f t="shared" si="0"/>
        <v>0</v>
      </c>
      <c r="M8" s="153">
        <f t="shared" si="1"/>
        <v>0.16666666666666666</v>
      </c>
    </row>
    <row r="9" spans="1:13" ht="25.5" thickBot="1" x14ac:dyDescent="0.4">
      <c r="A9" s="122">
        <v>4.0999999999999996</v>
      </c>
      <c r="B9" s="123" t="s">
        <v>145</v>
      </c>
      <c r="C9" s="117">
        <f t="shared" si="2"/>
        <v>55000</v>
      </c>
      <c r="D9" s="118">
        <v>40000</v>
      </c>
      <c r="E9" s="118">
        <v>15000</v>
      </c>
      <c r="F9" s="124"/>
      <c r="G9" s="117">
        <f t="shared" si="3"/>
        <v>2500</v>
      </c>
      <c r="H9" s="118">
        <v>0</v>
      </c>
      <c r="I9" s="118">
        <v>2500</v>
      </c>
      <c r="J9" s="125"/>
      <c r="K9" s="154">
        <f t="shared" si="0"/>
        <v>4.5454545454545456E-2</v>
      </c>
      <c r="L9" s="154">
        <f t="shared" si="0"/>
        <v>0</v>
      </c>
      <c r="M9" s="154">
        <f t="shared" si="1"/>
        <v>0.16666666666666666</v>
      </c>
    </row>
    <row r="10" spans="1:13" ht="25.5" thickBot="1" x14ac:dyDescent="0.4">
      <c r="A10" s="122">
        <v>4.2</v>
      </c>
      <c r="B10" s="123" t="s">
        <v>146</v>
      </c>
      <c r="C10" s="117">
        <f t="shared" si="2"/>
        <v>5000</v>
      </c>
      <c r="D10" s="118">
        <v>5000</v>
      </c>
      <c r="E10" s="118">
        <v>0</v>
      </c>
      <c r="F10" s="124"/>
      <c r="G10" s="117">
        <f t="shared" si="3"/>
        <v>0</v>
      </c>
      <c r="H10" s="118">
        <v>0</v>
      </c>
      <c r="I10" s="118">
        <v>0</v>
      </c>
      <c r="J10" s="125"/>
      <c r="K10" s="154">
        <f t="shared" si="0"/>
        <v>0</v>
      </c>
      <c r="L10" s="154">
        <f t="shared" si="0"/>
        <v>0</v>
      </c>
      <c r="M10" s="154" t="e">
        <f t="shared" si="1"/>
        <v>#DIV/0!</v>
      </c>
    </row>
    <row r="11" spans="1:13" ht="15" thickBot="1" x14ac:dyDescent="0.4">
      <c r="A11" s="122">
        <v>4.3</v>
      </c>
      <c r="B11" s="123" t="s">
        <v>147</v>
      </c>
      <c r="C11" s="117">
        <f t="shared" si="2"/>
        <v>10000</v>
      </c>
      <c r="D11" s="118">
        <v>10000</v>
      </c>
      <c r="E11" s="118">
        <v>0</v>
      </c>
      <c r="F11" s="124"/>
      <c r="G11" s="117">
        <f t="shared" si="3"/>
        <v>0</v>
      </c>
      <c r="H11" s="118">
        <v>0</v>
      </c>
      <c r="I11" s="118">
        <v>0</v>
      </c>
      <c r="J11" s="125"/>
      <c r="K11" s="154">
        <f t="shared" si="0"/>
        <v>0</v>
      </c>
      <c r="L11" s="154">
        <f t="shared" si="0"/>
        <v>0</v>
      </c>
      <c r="M11" s="154" t="e">
        <f t="shared" si="1"/>
        <v>#DIV/0!</v>
      </c>
    </row>
    <row r="12" spans="1:13" ht="15" thickBot="1" x14ac:dyDescent="0.4">
      <c r="A12" s="122">
        <v>4.4000000000000004</v>
      </c>
      <c r="B12" s="123" t="s">
        <v>60</v>
      </c>
      <c r="C12" s="117">
        <f t="shared" si="2"/>
        <v>20000</v>
      </c>
      <c r="D12" s="118">
        <v>20000</v>
      </c>
      <c r="E12" s="118">
        <v>0</v>
      </c>
      <c r="F12" s="124"/>
      <c r="G12" s="117">
        <f t="shared" si="3"/>
        <v>0</v>
      </c>
      <c r="H12" s="118">
        <v>0</v>
      </c>
      <c r="I12" s="118">
        <v>0</v>
      </c>
      <c r="J12" s="125"/>
      <c r="K12" s="154">
        <f t="shared" si="0"/>
        <v>0</v>
      </c>
      <c r="L12" s="154">
        <f t="shared" si="0"/>
        <v>0</v>
      </c>
      <c r="M12" s="154" t="e">
        <f t="shared" si="1"/>
        <v>#DIV/0!</v>
      </c>
    </row>
    <row r="13" spans="1:13" ht="16" thickBot="1" x14ac:dyDescent="0.4">
      <c r="A13" s="5"/>
      <c r="B13" s="4" t="s">
        <v>2</v>
      </c>
      <c r="C13" s="38">
        <f>C5+C6+C7+C8</f>
        <v>685000</v>
      </c>
      <c r="D13" s="38">
        <f>D5+D6+D7+D8</f>
        <v>520000</v>
      </c>
      <c r="E13" s="38">
        <f>E5+E6+E7+E8</f>
        <v>165000</v>
      </c>
      <c r="F13" s="36"/>
      <c r="G13" s="38">
        <f>G5+G6+G7+G8</f>
        <v>35656</v>
      </c>
      <c r="H13" s="38">
        <f>H5+H6+H7+H8</f>
        <v>11156</v>
      </c>
      <c r="I13" s="38">
        <f>I5+I6+I7+I8</f>
        <v>24500</v>
      </c>
      <c r="J13" s="37"/>
      <c r="K13" s="155">
        <f t="shared" si="0"/>
        <v>5.2052554744525546E-2</v>
      </c>
      <c r="L13" s="155">
        <f t="shared" si="0"/>
        <v>2.1453846153846153E-2</v>
      </c>
      <c r="M13" s="156">
        <f t="shared" si="1"/>
        <v>0.1484848484848485</v>
      </c>
    </row>
  </sheetData>
  <mergeCells count="5">
    <mergeCell ref="A3:A4"/>
    <mergeCell ref="B3:B4"/>
    <mergeCell ref="C3:E3"/>
    <mergeCell ref="G3:I3"/>
    <mergeCell ref="K3:M3"/>
  </mergeCells>
  <pageMargins left="0.25" right="0.25" top="0.75" bottom="0.75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67EA-D3DA-4769-BF0F-B045D654F36A}">
  <dimension ref="A1:F17"/>
  <sheetViews>
    <sheetView workbookViewId="0">
      <selection sqref="A1:F1"/>
    </sheetView>
  </sheetViews>
  <sheetFormatPr defaultRowHeight="14.5" x14ac:dyDescent="0.35"/>
  <cols>
    <col min="1" max="1" width="21.7265625" bestFit="1" customWidth="1"/>
    <col min="2" max="2" width="34.453125" bestFit="1" customWidth="1"/>
    <col min="3" max="3" width="18.26953125" bestFit="1" customWidth="1"/>
    <col min="4" max="4" width="27.26953125" bestFit="1" customWidth="1"/>
    <col min="5" max="5" width="16.54296875" bestFit="1" customWidth="1"/>
    <col min="6" max="6" width="15.7265625" customWidth="1"/>
  </cols>
  <sheetData>
    <row r="1" spans="1:6" ht="23.5" x14ac:dyDescent="0.55000000000000004">
      <c r="A1" s="178" t="s">
        <v>78</v>
      </c>
      <c r="B1" s="178"/>
      <c r="C1" s="178"/>
      <c r="D1" s="178"/>
      <c r="E1" s="178"/>
      <c r="F1" s="178"/>
    </row>
    <row r="2" spans="1:6" ht="15" thickBot="1" x14ac:dyDescent="0.4"/>
    <row r="3" spans="1:6" ht="15.5" thickBot="1" x14ac:dyDescent="0.4">
      <c r="A3" s="102" t="s">
        <v>83</v>
      </c>
      <c r="B3" s="103" t="s">
        <v>14</v>
      </c>
      <c r="C3" s="103" t="s">
        <v>79</v>
      </c>
      <c r="D3" s="103" t="s">
        <v>80</v>
      </c>
      <c r="E3" s="103" t="s">
        <v>81</v>
      </c>
      <c r="F3" s="104" t="s">
        <v>82</v>
      </c>
    </row>
    <row r="4" spans="1:6" ht="16" thickBot="1" x14ac:dyDescent="0.4">
      <c r="A4" s="105" t="s">
        <v>211</v>
      </c>
      <c r="B4" s="106" t="s">
        <v>193</v>
      </c>
      <c r="C4" s="107">
        <v>45352</v>
      </c>
      <c r="D4" s="106"/>
      <c r="E4" s="106"/>
      <c r="F4" s="106"/>
    </row>
    <row r="5" spans="1:6" ht="16" thickBot="1" x14ac:dyDescent="0.4">
      <c r="A5" s="108" t="s">
        <v>212</v>
      </c>
      <c r="B5" s="109" t="s">
        <v>193</v>
      </c>
      <c r="C5" s="110">
        <v>45536</v>
      </c>
      <c r="D5" s="109"/>
      <c r="E5" s="109"/>
      <c r="F5" s="109"/>
    </row>
    <row r="6" spans="1:6" ht="16" thickBot="1" x14ac:dyDescent="0.4">
      <c r="A6" s="105" t="s">
        <v>213</v>
      </c>
      <c r="B6" s="106" t="s">
        <v>193</v>
      </c>
      <c r="C6" s="107">
        <v>45717</v>
      </c>
      <c r="D6" s="106"/>
      <c r="E6" s="106"/>
      <c r="F6" s="106"/>
    </row>
    <row r="7" spans="1:6" ht="16" thickBot="1" x14ac:dyDescent="0.4">
      <c r="A7" s="108" t="s">
        <v>214</v>
      </c>
      <c r="B7" s="109" t="s">
        <v>193</v>
      </c>
      <c r="C7" s="110">
        <v>45901</v>
      </c>
      <c r="D7" s="109"/>
      <c r="E7" s="109"/>
      <c r="F7" s="109"/>
    </row>
    <row r="8" spans="1:6" ht="16" thickBot="1" x14ac:dyDescent="0.4">
      <c r="A8" s="105" t="s">
        <v>207</v>
      </c>
      <c r="B8" s="106" t="s">
        <v>117</v>
      </c>
      <c r="C8" s="107">
        <v>46014</v>
      </c>
      <c r="D8" s="106"/>
      <c r="E8" s="106"/>
      <c r="F8" s="106"/>
    </row>
    <row r="9" spans="1:6" ht="16" thickBot="1" x14ac:dyDescent="0.4">
      <c r="A9" s="108" t="s">
        <v>215</v>
      </c>
      <c r="B9" s="109" t="s">
        <v>193</v>
      </c>
      <c r="C9" s="110">
        <v>46082</v>
      </c>
      <c r="D9" s="109"/>
      <c r="E9" s="109"/>
      <c r="F9" s="109"/>
    </row>
    <row r="10" spans="1:6" ht="16" thickBot="1" x14ac:dyDescent="0.4">
      <c r="A10" s="105" t="s">
        <v>208</v>
      </c>
      <c r="B10" s="106" t="s">
        <v>209</v>
      </c>
      <c r="C10" s="107">
        <v>46104</v>
      </c>
      <c r="D10" s="106"/>
      <c r="E10" s="106"/>
      <c r="F10" s="106"/>
    </row>
    <row r="11" spans="1:6" ht="16" thickBot="1" x14ac:dyDescent="0.4">
      <c r="A11" s="108" t="s">
        <v>216</v>
      </c>
      <c r="B11" s="109" t="s">
        <v>193</v>
      </c>
      <c r="C11" s="110">
        <v>46266</v>
      </c>
      <c r="D11" s="109"/>
      <c r="E11" s="109"/>
      <c r="F11" s="109"/>
    </row>
    <row r="12" spans="1:6" ht="16" thickBot="1" x14ac:dyDescent="0.4">
      <c r="A12" s="105" t="s">
        <v>210</v>
      </c>
      <c r="B12" s="106" t="s">
        <v>115</v>
      </c>
      <c r="C12" s="107">
        <v>46288</v>
      </c>
      <c r="D12" s="106"/>
      <c r="E12" s="106"/>
      <c r="F12" s="106"/>
    </row>
    <row r="17" spans="4:6" x14ac:dyDescent="0.35">
      <c r="D17" s="97"/>
      <c r="F17" s="97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3CFF-FED5-40E2-91ED-C8E8C7AC1487}">
  <dimension ref="A1:J19"/>
  <sheetViews>
    <sheetView topLeftCell="B3" workbookViewId="0">
      <selection activeCell="J23" sqref="J23"/>
    </sheetView>
  </sheetViews>
  <sheetFormatPr defaultRowHeight="14.5" x14ac:dyDescent="0.35"/>
  <cols>
    <col min="1" max="1" width="73" customWidth="1"/>
    <col min="2" max="2" width="15.26953125" bestFit="1" customWidth="1"/>
    <col min="3" max="3" width="16.54296875" bestFit="1" customWidth="1"/>
    <col min="4" max="4" width="13.7265625" bestFit="1" customWidth="1"/>
    <col min="5" max="5" width="17.54296875" customWidth="1"/>
    <col min="6" max="10" width="9.7265625" customWidth="1"/>
  </cols>
  <sheetData>
    <row r="1" spans="1:10" ht="23.5" x14ac:dyDescent="0.55000000000000004">
      <c r="A1" s="178" t="s">
        <v>78</v>
      </c>
      <c r="B1" s="178"/>
      <c r="C1" s="178"/>
      <c r="D1" s="178"/>
      <c r="E1" s="178"/>
      <c r="F1" s="178"/>
      <c r="G1" s="101"/>
      <c r="H1" s="101"/>
      <c r="I1" s="101"/>
    </row>
    <row r="3" spans="1:10" x14ac:dyDescent="0.35">
      <c r="A3" s="25" t="s">
        <v>105</v>
      </c>
      <c r="B3" s="25"/>
      <c r="C3" s="25"/>
      <c r="D3" s="25"/>
      <c r="E3" s="25"/>
    </row>
    <row r="7" spans="1:10" ht="15" customHeight="1" x14ac:dyDescent="0.35">
      <c r="A7" s="200" t="s">
        <v>106</v>
      </c>
      <c r="B7" s="203" t="s">
        <v>107</v>
      </c>
      <c r="C7" s="204"/>
      <c r="D7" s="204"/>
      <c r="E7" s="204"/>
      <c r="F7" s="204"/>
      <c r="G7" s="204"/>
      <c r="H7" s="204"/>
      <c r="I7" s="204"/>
      <c r="J7" s="204"/>
    </row>
    <row r="8" spans="1:10" x14ac:dyDescent="0.35">
      <c r="A8" s="200"/>
      <c r="B8" s="201" t="s">
        <v>194</v>
      </c>
      <c r="C8" s="202"/>
      <c r="D8" s="202"/>
      <c r="E8" s="202"/>
      <c r="F8" s="202"/>
      <c r="G8" s="202"/>
      <c r="H8" s="202"/>
      <c r="I8" s="202"/>
      <c r="J8" s="202"/>
    </row>
    <row r="12" spans="1:10" ht="15" thickBot="1" x14ac:dyDescent="0.4"/>
    <row r="13" spans="1:10" ht="26.5" thickBot="1" x14ac:dyDescent="0.4">
      <c r="A13" s="39" t="s">
        <v>84</v>
      </c>
      <c r="B13" s="40" t="s">
        <v>85</v>
      </c>
      <c r="C13" s="40" t="s">
        <v>86</v>
      </c>
      <c r="D13" s="40" t="s">
        <v>87</v>
      </c>
      <c r="E13" s="41" t="s">
        <v>88</v>
      </c>
      <c r="F13" s="40"/>
      <c r="G13" s="40">
        <v>2023</v>
      </c>
      <c r="H13" s="40">
        <v>2024</v>
      </c>
      <c r="I13" s="40">
        <v>2025</v>
      </c>
      <c r="J13" s="42" t="s">
        <v>109</v>
      </c>
    </row>
    <row r="14" spans="1:10" ht="15" thickBot="1" x14ac:dyDescent="0.4">
      <c r="A14" s="205" t="s">
        <v>148</v>
      </c>
      <c r="B14" s="208" t="s">
        <v>149</v>
      </c>
      <c r="C14" s="211">
        <v>0</v>
      </c>
      <c r="D14" s="214">
        <v>2023</v>
      </c>
      <c r="E14" s="217"/>
      <c r="F14" s="143" t="s">
        <v>89</v>
      </c>
      <c r="G14" s="144">
        <v>0</v>
      </c>
      <c r="H14" s="144">
        <v>0</v>
      </c>
      <c r="I14" s="144">
        <v>4</v>
      </c>
      <c r="J14" s="144">
        <f>SUM(G14:I14)</f>
        <v>4</v>
      </c>
    </row>
    <row r="15" spans="1:10" ht="15" thickBot="1" x14ac:dyDescent="0.4">
      <c r="A15" s="206"/>
      <c r="B15" s="209"/>
      <c r="C15" s="212"/>
      <c r="D15" s="215"/>
      <c r="E15" s="218"/>
      <c r="F15" s="143" t="s">
        <v>90</v>
      </c>
      <c r="G15" s="144">
        <v>0</v>
      </c>
      <c r="H15" s="144">
        <v>0</v>
      </c>
      <c r="I15" s="144">
        <v>4</v>
      </c>
      <c r="J15" s="144">
        <f>SUM(G15:I15)</f>
        <v>4</v>
      </c>
    </row>
    <row r="16" spans="1:10" ht="15" thickBot="1" x14ac:dyDescent="0.4">
      <c r="A16" s="207"/>
      <c r="B16" s="210"/>
      <c r="C16" s="213"/>
      <c r="D16" s="216"/>
      <c r="E16" s="219"/>
      <c r="F16" s="143" t="s">
        <v>91</v>
      </c>
      <c r="G16" s="144">
        <v>0</v>
      </c>
      <c r="H16" s="144">
        <v>0</v>
      </c>
      <c r="I16" s="144">
        <v>0</v>
      </c>
      <c r="J16" s="144">
        <v>4</v>
      </c>
    </row>
    <row r="17" spans="1:10" ht="15" thickBot="1" x14ac:dyDescent="0.4">
      <c r="A17" s="185" t="s">
        <v>150</v>
      </c>
      <c r="B17" s="188" t="s">
        <v>120</v>
      </c>
      <c r="C17" s="191">
        <v>0</v>
      </c>
      <c r="D17" s="194">
        <v>2022</v>
      </c>
      <c r="E17" s="197"/>
      <c r="F17" s="43" t="s">
        <v>89</v>
      </c>
      <c r="G17" s="142">
        <v>0</v>
      </c>
      <c r="H17" s="142">
        <v>0</v>
      </c>
      <c r="I17" s="142">
        <v>100</v>
      </c>
      <c r="J17" s="142">
        <f>SUM(G17:I17)</f>
        <v>100</v>
      </c>
    </row>
    <row r="18" spans="1:10" ht="15" thickBot="1" x14ac:dyDescent="0.4">
      <c r="A18" s="186"/>
      <c r="B18" s="189"/>
      <c r="C18" s="192"/>
      <c r="D18" s="195"/>
      <c r="E18" s="198"/>
      <c r="F18" s="43" t="s">
        <v>90</v>
      </c>
      <c r="G18" s="142">
        <v>0</v>
      </c>
      <c r="H18" s="142">
        <v>0</v>
      </c>
      <c r="I18" s="142">
        <v>100</v>
      </c>
      <c r="J18" s="142">
        <f>SUM(G18:I18)</f>
        <v>100</v>
      </c>
    </row>
    <row r="19" spans="1:10" ht="15" thickBot="1" x14ac:dyDescent="0.4">
      <c r="A19" s="187"/>
      <c r="B19" s="190"/>
      <c r="C19" s="193"/>
      <c r="D19" s="196"/>
      <c r="E19" s="199"/>
      <c r="F19" s="43" t="s">
        <v>91</v>
      </c>
      <c r="G19" s="142">
        <v>0</v>
      </c>
      <c r="H19" s="142">
        <v>0</v>
      </c>
      <c r="I19" s="142">
        <v>0</v>
      </c>
      <c r="J19" s="142">
        <v>0</v>
      </c>
    </row>
  </sheetData>
  <mergeCells count="14">
    <mergeCell ref="A1:F1"/>
    <mergeCell ref="A7:A8"/>
    <mergeCell ref="B8:J8"/>
    <mergeCell ref="B7:J7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F56CE-03C0-46EE-9853-533EF62C268C}">
  <dimension ref="A1:I41"/>
  <sheetViews>
    <sheetView topLeftCell="A3" zoomScaleNormal="100" workbookViewId="0">
      <selection activeCell="A3" sqref="A3"/>
    </sheetView>
  </sheetViews>
  <sheetFormatPr defaultRowHeight="14.5" x14ac:dyDescent="0.35"/>
  <cols>
    <col min="1" max="1" width="10.54296875" bestFit="1" customWidth="1"/>
    <col min="2" max="2" width="44.7265625" bestFit="1" customWidth="1"/>
    <col min="3" max="3" width="44.7265625" customWidth="1"/>
    <col min="4" max="4" width="15.26953125" bestFit="1" customWidth="1"/>
    <col min="5" max="5" width="10" bestFit="1" customWidth="1"/>
    <col min="6" max="7" width="10.7265625" customWidth="1"/>
    <col min="8" max="8" width="8.26953125" customWidth="1"/>
    <col min="9" max="9" width="10.7265625" customWidth="1"/>
  </cols>
  <sheetData>
    <row r="1" spans="1:9" ht="23.5" x14ac:dyDescent="0.55000000000000004">
      <c r="A1" s="178" t="s">
        <v>111</v>
      </c>
      <c r="B1" s="178"/>
      <c r="C1" s="178"/>
      <c r="D1" s="178"/>
      <c r="E1" s="178"/>
      <c r="F1" s="178"/>
    </row>
    <row r="2" spans="1:9" ht="15" thickBot="1" x14ac:dyDescent="0.4"/>
    <row r="3" spans="1:9" ht="15" thickBot="1" x14ac:dyDescent="0.4">
      <c r="A3" s="44" t="s">
        <v>92</v>
      </c>
      <c r="B3" s="45" t="s">
        <v>93</v>
      </c>
      <c r="C3" s="45" t="s">
        <v>108</v>
      </c>
      <c r="D3" s="45" t="s">
        <v>85</v>
      </c>
      <c r="E3" s="45"/>
      <c r="F3" s="45">
        <v>2023</v>
      </c>
      <c r="G3" s="45">
        <v>2024</v>
      </c>
      <c r="H3" s="45">
        <v>2025</v>
      </c>
      <c r="I3" s="46" t="s">
        <v>109</v>
      </c>
    </row>
    <row r="4" spans="1:9" ht="15" thickBot="1" x14ac:dyDescent="0.4">
      <c r="A4" s="248">
        <v>1.1000000000000001</v>
      </c>
      <c r="B4" s="249" t="s">
        <v>121</v>
      </c>
      <c r="C4" s="247" t="s">
        <v>158</v>
      </c>
      <c r="D4" s="250" t="s">
        <v>122</v>
      </c>
      <c r="E4" s="47" t="s">
        <v>94</v>
      </c>
      <c r="F4" s="48">
        <v>1</v>
      </c>
      <c r="G4" s="48">
        <v>0</v>
      </c>
      <c r="H4" s="48">
        <v>0</v>
      </c>
      <c r="I4" s="48">
        <f>SUM(F4:H4)</f>
        <v>1</v>
      </c>
    </row>
    <row r="5" spans="1:9" ht="15" thickBot="1" x14ac:dyDescent="0.4">
      <c r="A5" s="239"/>
      <c r="B5" s="233"/>
      <c r="C5" s="242"/>
      <c r="D5" s="236"/>
      <c r="E5" s="47" t="s">
        <v>110</v>
      </c>
      <c r="F5" s="48">
        <v>1</v>
      </c>
      <c r="G5" s="48">
        <v>1</v>
      </c>
      <c r="H5" s="48">
        <v>0</v>
      </c>
      <c r="I5" s="48">
        <f>I6+G5+H5</f>
        <v>1</v>
      </c>
    </row>
    <row r="6" spans="1:9" ht="15" thickBot="1" x14ac:dyDescent="0.4">
      <c r="A6" s="240"/>
      <c r="B6" s="234"/>
      <c r="C6" s="243"/>
      <c r="D6" s="237"/>
      <c r="E6" s="47" t="s">
        <v>95</v>
      </c>
      <c r="F6" s="48">
        <v>0</v>
      </c>
      <c r="G6" s="48">
        <v>0</v>
      </c>
      <c r="H6" s="48">
        <v>0</v>
      </c>
      <c r="I6" s="48">
        <f>SUM(F6:H6)</f>
        <v>0</v>
      </c>
    </row>
    <row r="7" spans="1:9" ht="15" thickBot="1" x14ac:dyDescent="0.4">
      <c r="A7" s="220">
        <v>1.2</v>
      </c>
      <c r="B7" s="223" t="s">
        <v>124</v>
      </c>
      <c r="C7" s="226" t="s">
        <v>159</v>
      </c>
      <c r="D7" s="229" t="s">
        <v>125</v>
      </c>
      <c r="E7" s="98" t="s">
        <v>94</v>
      </c>
      <c r="F7" s="99">
        <v>0</v>
      </c>
      <c r="G7" s="99">
        <v>1</v>
      </c>
      <c r="H7" s="99"/>
      <c r="I7" s="99">
        <f>SUM(F7:H7)</f>
        <v>1</v>
      </c>
    </row>
    <row r="8" spans="1:9" ht="15" thickBot="1" x14ac:dyDescent="0.4">
      <c r="A8" s="221"/>
      <c r="B8" s="224"/>
      <c r="C8" s="227"/>
      <c r="D8" s="230"/>
      <c r="E8" s="98" t="s">
        <v>110</v>
      </c>
      <c r="F8" s="99">
        <v>0</v>
      </c>
      <c r="G8" s="99">
        <v>0</v>
      </c>
      <c r="H8" s="99">
        <v>1</v>
      </c>
      <c r="I8" s="99">
        <f>I9+G8+H8</f>
        <v>1</v>
      </c>
    </row>
    <row r="9" spans="1:9" ht="15" thickBot="1" x14ac:dyDescent="0.4">
      <c r="A9" s="222"/>
      <c r="B9" s="225"/>
      <c r="C9" s="228"/>
      <c r="D9" s="231"/>
      <c r="E9" s="98" t="s">
        <v>95</v>
      </c>
      <c r="F9" s="99">
        <v>0</v>
      </c>
      <c r="G9" s="99">
        <v>0</v>
      </c>
      <c r="H9" s="99">
        <v>0</v>
      </c>
      <c r="I9" s="99">
        <f>SUM(F9:H9)</f>
        <v>0</v>
      </c>
    </row>
    <row r="10" spans="1:9" ht="15" thickBot="1" x14ac:dyDescent="0.4">
      <c r="A10" s="238">
        <v>1.3</v>
      </c>
      <c r="B10" s="232" t="s">
        <v>151</v>
      </c>
      <c r="C10" s="241" t="s">
        <v>160</v>
      </c>
      <c r="D10" s="235" t="s">
        <v>169</v>
      </c>
      <c r="E10" s="47" t="s">
        <v>94</v>
      </c>
      <c r="F10" s="48">
        <v>0</v>
      </c>
      <c r="G10" s="48">
        <v>1</v>
      </c>
      <c r="H10" s="48">
        <v>0</v>
      </c>
      <c r="I10" s="48">
        <f>SUM(F10:H10)</f>
        <v>1</v>
      </c>
    </row>
    <row r="11" spans="1:9" ht="15" thickBot="1" x14ac:dyDescent="0.4">
      <c r="A11" s="239"/>
      <c r="B11" s="233"/>
      <c r="C11" s="242"/>
      <c r="D11" s="236"/>
      <c r="E11" s="47" t="s">
        <v>110</v>
      </c>
      <c r="F11" s="48">
        <v>0</v>
      </c>
      <c r="G11" s="48">
        <v>0</v>
      </c>
      <c r="H11" s="48">
        <v>1</v>
      </c>
      <c r="I11" s="48">
        <f>I12+G11+H11</f>
        <v>1</v>
      </c>
    </row>
    <row r="12" spans="1:9" ht="15" thickBot="1" x14ac:dyDescent="0.4">
      <c r="A12" s="240"/>
      <c r="B12" s="234"/>
      <c r="C12" s="243"/>
      <c r="D12" s="237"/>
      <c r="E12" s="47" t="s">
        <v>95</v>
      </c>
      <c r="F12" s="48"/>
      <c r="G12" s="48"/>
      <c r="H12" s="48"/>
      <c r="I12" s="48">
        <f>SUM(F12:H12)</f>
        <v>0</v>
      </c>
    </row>
    <row r="13" spans="1:9" ht="15" thickBot="1" x14ac:dyDescent="0.4">
      <c r="A13" s="220">
        <v>1.4</v>
      </c>
      <c r="B13" s="223" t="s">
        <v>126</v>
      </c>
      <c r="C13" s="226" t="s">
        <v>161</v>
      </c>
      <c r="D13" s="229" t="s">
        <v>123</v>
      </c>
      <c r="E13" s="98" t="s">
        <v>94</v>
      </c>
      <c r="F13" s="99">
        <v>0</v>
      </c>
      <c r="G13" s="99">
        <v>0</v>
      </c>
      <c r="H13" s="99">
        <v>1</v>
      </c>
      <c r="I13" s="99">
        <f>SUM(F13:H13)</f>
        <v>1</v>
      </c>
    </row>
    <row r="14" spans="1:9" ht="15" thickBot="1" x14ac:dyDescent="0.4">
      <c r="A14" s="221"/>
      <c r="B14" s="224"/>
      <c r="C14" s="227"/>
      <c r="D14" s="230"/>
      <c r="E14" s="98" t="s">
        <v>110</v>
      </c>
      <c r="F14" s="99">
        <v>0</v>
      </c>
      <c r="G14" s="99">
        <v>0</v>
      </c>
      <c r="H14" s="99">
        <v>1</v>
      </c>
      <c r="I14" s="99">
        <f>I15+G14+H14</f>
        <v>1</v>
      </c>
    </row>
    <row r="15" spans="1:9" ht="15" thickBot="1" x14ac:dyDescent="0.4">
      <c r="A15" s="222"/>
      <c r="B15" s="225"/>
      <c r="C15" s="228"/>
      <c r="D15" s="231"/>
      <c r="E15" s="98" t="s">
        <v>95</v>
      </c>
      <c r="F15" s="99">
        <v>0</v>
      </c>
      <c r="G15" s="99">
        <v>0</v>
      </c>
      <c r="H15" s="99">
        <v>0</v>
      </c>
      <c r="I15" s="99">
        <f>SUM(F15:H15)</f>
        <v>0</v>
      </c>
    </row>
    <row r="16" spans="1:9" ht="15" thickBot="1" x14ac:dyDescent="0.4">
      <c r="A16" s="238">
        <v>2.1</v>
      </c>
      <c r="B16" s="232" t="s">
        <v>151</v>
      </c>
      <c r="C16" s="241" t="s">
        <v>162</v>
      </c>
      <c r="D16" s="235" t="s">
        <v>169</v>
      </c>
      <c r="E16" s="47" t="s">
        <v>94</v>
      </c>
      <c r="F16" s="48">
        <v>0</v>
      </c>
      <c r="G16" s="48">
        <v>1</v>
      </c>
      <c r="H16" s="48">
        <v>0</v>
      </c>
      <c r="I16" s="48">
        <f>SUM(F16:H16)</f>
        <v>1</v>
      </c>
    </row>
    <row r="17" spans="1:9" ht="15" thickBot="1" x14ac:dyDescent="0.4">
      <c r="A17" s="239"/>
      <c r="B17" s="233"/>
      <c r="C17" s="242"/>
      <c r="D17" s="236"/>
      <c r="E17" s="47" t="s">
        <v>110</v>
      </c>
      <c r="F17" s="48">
        <v>0</v>
      </c>
      <c r="G17" s="48">
        <v>1</v>
      </c>
      <c r="H17" s="48">
        <v>0</v>
      </c>
      <c r="I17" s="48">
        <f>I18+G17+H17</f>
        <v>1</v>
      </c>
    </row>
    <row r="18" spans="1:9" ht="15" thickBot="1" x14ac:dyDescent="0.4">
      <c r="A18" s="240"/>
      <c r="B18" s="234"/>
      <c r="C18" s="243"/>
      <c r="D18" s="237"/>
      <c r="E18" s="47" t="s">
        <v>95</v>
      </c>
      <c r="F18" s="48">
        <v>0</v>
      </c>
      <c r="G18" s="48">
        <v>0</v>
      </c>
      <c r="H18" s="48">
        <v>0</v>
      </c>
      <c r="I18" s="48">
        <f>SUM(F18:H18)</f>
        <v>0</v>
      </c>
    </row>
    <row r="19" spans="1:9" ht="15" thickBot="1" x14ac:dyDescent="0.4">
      <c r="A19" s="220">
        <v>2.2000000000000002</v>
      </c>
      <c r="B19" s="223" t="s">
        <v>152</v>
      </c>
      <c r="C19" s="226" t="s">
        <v>163</v>
      </c>
      <c r="D19" s="229" t="s">
        <v>169</v>
      </c>
      <c r="E19" s="98" t="s">
        <v>94</v>
      </c>
      <c r="F19" s="99">
        <v>0</v>
      </c>
      <c r="G19" s="99">
        <v>1</v>
      </c>
      <c r="H19" s="99">
        <v>0</v>
      </c>
      <c r="I19" s="99">
        <f>SUM(F19:H19)</f>
        <v>1</v>
      </c>
    </row>
    <row r="20" spans="1:9" ht="15" thickBot="1" x14ac:dyDescent="0.4">
      <c r="A20" s="221"/>
      <c r="B20" s="224"/>
      <c r="C20" s="227"/>
      <c r="D20" s="230"/>
      <c r="E20" s="98" t="s">
        <v>110</v>
      </c>
      <c r="F20" s="99">
        <v>0</v>
      </c>
      <c r="G20" s="99">
        <v>0</v>
      </c>
      <c r="H20" s="99">
        <v>1</v>
      </c>
      <c r="I20" s="99">
        <f>I21+G20+H20</f>
        <v>1</v>
      </c>
    </row>
    <row r="21" spans="1:9" ht="15" thickBot="1" x14ac:dyDescent="0.4">
      <c r="A21" s="222"/>
      <c r="B21" s="225"/>
      <c r="C21" s="228"/>
      <c r="D21" s="231"/>
      <c r="E21" s="98" t="s">
        <v>95</v>
      </c>
      <c r="F21" s="99">
        <v>0</v>
      </c>
      <c r="G21" s="99">
        <v>0</v>
      </c>
      <c r="H21" s="99">
        <v>0</v>
      </c>
      <c r="I21" s="99">
        <f>SUM(F21:H21)</f>
        <v>0</v>
      </c>
    </row>
    <row r="22" spans="1:9" ht="15" thickBot="1" x14ac:dyDescent="0.4">
      <c r="A22" s="238">
        <v>2.2999999999999998</v>
      </c>
      <c r="B22" s="232" t="s">
        <v>153</v>
      </c>
      <c r="C22" s="241" t="s">
        <v>164</v>
      </c>
      <c r="D22" s="235" t="s">
        <v>170</v>
      </c>
      <c r="E22" s="47" t="s">
        <v>94</v>
      </c>
      <c r="F22" s="48">
        <v>0</v>
      </c>
      <c r="G22" s="48">
        <v>0</v>
      </c>
      <c r="H22" s="48">
        <v>1</v>
      </c>
      <c r="I22" s="48">
        <f>SUM(F22:H22)</f>
        <v>1</v>
      </c>
    </row>
    <row r="23" spans="1:9" ht="15" thickBot="1" x14ac:dyDescent="0.4">
      <c r="A23" s="239"/>
      <c r="B23" s="233"/>
      <c r="C23" s="242"/>
      <c r="D23" s="236"/>
      <c r="E23" s="47" t="s">
        <v>110</v>
      </c>
      <c r="F23" s="48">
        <v>0</v>
      </c>
      <c r="G23" s="48">
        <v>0</v>
      </c>
      <c r="H23" s="48">
        <v>1</v>
      </c>
      <c r="I23" s="48">
        <f>I24+G23+H23</f>
        <v>1</v>
      </c>
    </row>
    <row r="24" spans="1:9" ht="15" thickBot="1" x14ac:dyDescent="0.4">
      <c r="A24" s="240"/>
      <c r="B24" s="234"/>
      <c r="C24" s="243"/>
      <c r="D24" s="237"/>
      <c r="E24" s="47" t="s">
        <v>95</v>
      </c>
      <c r="F24" s="48">
        <v>0</v>
      </c>
      <c r="G24" s="48">
        <v>0</v>
      </c>
      <c r="H24" s="48">
        <v>0</v>
      </c>
      <c r="I24" s="48">
        <f>SUM(F24:H24)</f>
        <v>0</v>
      </c>
    </row>
    <row r="25" spans="1:9" ht="15" thickBot="1" x14ac:dyDescent="0.4">
      <c r="A25" s="220">
        <v>3.1</v>
      </c>
      <c r="B25" s="223" t="s">
        <v>121</v>
      </c>
      <c r="C25" s="226" t="s">
        <v>165</v>
      </c>
      <c r="D25" s="229" t="s">
        <v>122</v>
      </c>
      <c r="E25" s="98" t="s">
        <v>94</v>
      </c>
      <c r="F25" s="166">
        <v>1</v>
      </c>
      <c r="G25" s="166">
        <v>1</v>
      </c>
      <c r="H25" s="166">
        <v>1</v>
      </c>
      <c r="I25" s="166">
        <f>SUM(F25:H25)</f>
        <v>3</v>
      </c>
    </row>
    <row r="26" spans="1:9" ht="15" thickBot="1" x14ac:dyDescent="0.4">
      <c r="A26" s="221"/>
      <c r="B26" s="224"/>
      <c r="C26" s="227"/>
      <c r="D26" s="230"/>
      <c r="E26" s="98" t="s">
        <v>110</v>
      </c>
      <c r="F26" s="99">
        <v>0</v>
      </c>
      <c r="G26" s="99">
        <v>1</v>
      </c>
      <c r="H26" s="99">
        <v>2</v>
      </c>
      <c r="I26" s="99">
        <f>I27+G26+H26</f>
        <v>3</v>
      </c>
    </row>
    <row r="27" spans="1:9" ht="15" thickBot="1" x14ac:dyDescent="0.4">
      <c r="A27" s="222"/>
      <c r="B27" s="225"/>
      <c r="C27" s="228"/>
      <c r="D27" s="231"/>
      <c r="E27" s="98" t="s">
        <v>95</v>
      </c>
      <c r="F27" s="99">
        <v>0</v>
      </c>
      <c r="G27" s="99">
        <v>0</v>
      </c>
      <c r="H27" s="99">
        <v>0</v>
      </c>
      <c r="I27" s="99">
        <f>SUM(F27:H27)</f>
        <v>0</v>
      </c>
    </row>
    <row r="28" spans="1:9" ht="15" thickBot="1" x14ac:dyDescent="0.4">
      <c r="A28" s="238">
        <v>3.2</v>
      </c>
      <c r="B28" s="232" t="s">
        <v>154</v>
      </c>
      <c r="C28" s="241" t="s">
        <v>166</v>
      </c>
      <c r="D28" s="235" t="s">
        <v>171</v>
      </c>
      <c r="E28" s="47" t="s">
        <v>94</v>
      </c>
      <c r="F28" s="48">
        <v>0</v>
      </c>
      <c r="G28" s="48">
        <v>2</v>
      </c>
      <c r="H28" s="48">
        <v>2</v>
      </c>
      <c r="I28" s="48">
        <f>SUM(F28:H28)</f>
        <v>4</v>
      </c>
    </row>
    <row r="29" spans="1:9" ht="15" thickBot="1" x14ac:dyDescent="0.4">
      <c r="A29" s="239"/>
      <c r="B29" s="233"/>
      <c r="C29" s="242"/>
      <c r="D29" s="236"/>
      <c r="E29" s="47" t="s">
        <v>110</v>
      </c>
      <c r="F29" s="48">
        <v>0</v>
      </c>
      <c r="G29" s="48">
        <v>2</v>
      </c>
      <c r="H29" s="48">
        <v>2</v>
      </c>
      <c r="I29" s="48">
        <f>I30+G29+H29</f>
        <v>4</v>
      </c>
    </row>
    <row r="30" spans="1:9" ht="15" thickBot="1" x14ac:dyDescent="0.4">
      <c r="A30" s="240"/>
      <c r="B30" s="234"/>
      <c r="C30" s="243"/>
      <c r="D30" s="237"/>
      <c r="E30" s="47" t="s">
        <v>95</v>
      </c>
      <c r="F30" s="48">
        <v>0</v>
      </c>
      <c r="G30" s="48">
        <v>0</v>
      </c>
      <c r="H30" s="48">
        <v>0</v>
      </c>
      <c r="I30" s="48">
        <f>SUM(F30:H30)</f>
        <v>0</v>
      </c>
    </row>
    <row r="31" spans="1:9" ht="15" thickBot="1" x14ac:dyDescent="0.4">
      <c r="A31" s="220">
        <v>4.0999999999999996</v>
      </c>
      <c r="B31" s="223" t="s">
        <v>155</v>
      </c>
      <c r="C31" s="226" t="s">
        <v>146</v>
      </c>
      <c r="D31" s="229" t="s">
        <v>172</v>
      </c>
      <c r="E31" s="98" t="s">
        <v>94</v>
      </c>
      <c r="F31" s="99">
        <v>0</v>
      </c>
      <c r="G31" s="99">
        <v>1</v>
      </c>
      <c r="H31" s="99">
        <v>1</v>
      </c>
      <c r="I31" s="99">
        <f>SUM(F31:H31)</f>
        <v>2</v>
      </c>
    </row>
    <row r="32" spans="1:9" ht="15" thickBot="1" x14ac:dyDescent="0.4">
      <c r="A32" s="221"/>
      <c r="B32" s="224"/>
      <c r="C32" s="227"/>
      <c r="D32" s="230"/>
      <c r="E32" s="98" t="s">
        <v>110</v>
      </c>
      <c r="F32" s="99">
        <v>0</v>
      </c>
      <c r="G32" s="99">
        <v>1</v>
      </c>
      <c r="H32" s="99">
        <v>1</v>
      </c>
      <c r="I32" s="99">
        <f>I33+G32+H32</f>
        <v>2</v>
      </c>
    </row>
    <row r="33" spans="1:9" ht="15" thickBot="1" x14ac:dyDescent="0.4">
      <c r="A33" s="222"/>
      <c r="B33" s="225"/>
      <c r="C33" s="228"/>
      <c r="D33" s="231"/>
      <c r="E33" s="98" t="s">
        <v>95</v>
      </c>
      <c r="F33" s="99">
        <v>0</v>
      </c>
      <c r="G33" s="99">
        <v>0</v>
      </c>
      <c r="H33" s="99">
        <v>0</v>
      </c>
      <c r="I33" s="99">
        <f>SUM(F33:H33)</f>
        <v>0</v>
      </c>
    </row>
    <row r="34" spans="1:9" ht="15" thickBot="1" x14ac:dyDescent="0.4">
      <c r="A34" s="238">
        <v>4.2</v>
      </c>
      <c r="B34" s="232" t="s">
        <v>156</v>
      </c>
      <c r="C34" s="241" t="s">
        <v>167</v>
      </c>
      <c r="D34" s="235" t="s">
        <v>173</v>
      </c>
      <c r="E34" s="47" t="s">
        <v>94</v>
      </c>
      <c r="F34" s="48">
        <v>1</v>
      </c>
      <c r="G34" s="48">
        <v>1</v>
      </c>
      <c r="H34" s="48">
        <v>1</v>
      </c>
      <c r="I34" s="48">
        <f>SUM(F34:H34)</f>
        <v>3</v>
      </c>
    </row>
    <row r="35" spans="1:9" ht="15" thickBot="1" x14ac:dyDescent="0.4">
      <c r="A35" s="239"/>
      <c r="B35" s="233"/>
      <c r="C35" s="242"/>
      <c r="D35" s="236"/>
      <c r="E35" s="47" t="s">
        <v>110</v>
      </c>
      <c r="F35" s="48">
        <v>1</v>
      </c>
      <c r="G35" s="48">
        <v>1</v>
      </c>
      <c r="H35" s="48">
        <v>1</v>
      </c>
      <c r="I35" s="167">
        <f>I36+G35+H35</f>
        <v>3</v>
      </c>
    </row>
    <row r="36" spans="1:9" ht="15" thickBot="1" x14ac:dyDescent="0.4">
      <c r="A36" s="240"/>
      <c r="B36" s="234"/>
      <c r="C36" s="243"/>
      <c r="D36" s="237"/>
      <c r="E36" s="47" t="s">
        <v>95</v>
      </c>
      <c r="F36" s="48">
        <v>1</v>
      </c>
      <c r="G36" s="48"/>
      <c r="H36" s="48"/>
      <c r="I36" s="48">
        <f>SUM(F36:H36)</f>
        <v>1</v>
      </c>
    </row>
    <row r="37" spans="1:9" ht="15" thickBot="1" x14ac:dyDescent="0.4">
      <c r="A37" s="220">
        <v>4.3</v>
      </c>
      <c r="B37" s="223" t="s">
        <v>157</v>
      </c>
      <c r="C37" s="226" t="s">
        <v>168</v>
      </c>
      <c r="D37" s="244" t="s">
        <v>174</v>
      </c>
      <c r="E37" s="98" t="s">
        <v>94</v>
      </c>
      <c r="F37" s="99">
        <v>0</v>
      </c>
      <c r="G37" s="99">
        <v>0</v>
      </c>
      <c r="H37" s="99">
        <v>1</v>
      </c>
      <c r="I37" s="99">
        <f>SUM(F37:H37)</f>
        <v>1</v>
      </c>
    </row>
    <row r="38" spans="1:9" ht="15" thickBot="1" x14ac:dyDescent="0.4">
      <c r="A38" s="221"/>
      <c r="B38" s="224"/>
      <c r="C38" s="227"/>
      <c r="D38" s="245"/>
      <c r="E38" s="98" t="s">
        <v>110</v>
      </c>
      <c r="F38" s="99">
        <v>0</v>
      </c>
      <c r="G38" s="99">
        <v>0</v>
      </c>
      <c r="H38" s="99">
        <v>1</v>
      </c>
      <c r="I38" s="99">
        <f>I39+G38+H38</f>
        <v>1</v>
      </c>
    </row>
    <row r="39" spans="1:9" ht="15" thickBot="1" x14ac:dyDescent="0.4">
      <c r="A39" s="222"/>
      <c r="B39" s="225"/>
      <c r="C39" s="228"/>
      <c r="D39" s="246"/>
      <c r="E39" s="98" t="s">
        <v>95</v>
      </c>
      <c r="F39" s="99">
        <v>0</v>
      </c>
      <c r="G39" s="99">
        <v>0</v>
      </c>
      <c r="H39" s="99">
        <v>0</v>
      </c>
      <c r="I39" s="99">
        <f>SUM(F39:H39)</f>
        <v>0</v>
      </c>
    </row>
    <row r="41" spans="1:9" x14ac:dyDescent="0.35">
      <c r="A41" t="s">
        <v>113</v>
      </c>
    </row>
  </sheetData>
  <mergeCells count="49">
    <mergeCell ref="A4:A6"/>
    <mergeCell ref="B4:B6"/>
    <mergeCell ref="A7:A9"/>
    <mergeCell ref="B7:B9"/>
    <mergeCell ref="D16:D18"/>
    <mergeCell ref="D7:D9"/>
    <mergeCell ref="D4:D6"/>
    <mergeCell ref="A19:A21"/>
    <mergeCell ref="B19:B21"/>
    <mergeCell ref="D19:D21"/>
    <mergeCell ref="A10:A12"/>
    <mergeCell ref="B10:B12"/>
    <mergeCell ref="A13:A15"/>
    <mergeCell ref="B13:B15"/>
    <mergeCell ref="D13:D15"/>
    <mergeCell ref="D10:D12"/>
    <mergeCell ref="A16:A18"/>
    <mergeCell ref="B16:B18"/>
    <mergeCell ref="A1:F1"/>
    <mergeCell ref="D37:D39"/>
    <mergeCell ref="C7:C9"/>
    <mergeCell ref="C4:C6"/>
    <mergeCell ref="C13:C15"/>
    <mergeCell ref="C10:C12"/>
    <mergeCell ref="C16:C18"/>
    <mergeCell ref="C22:C24"/>
    <mergeCell ref="C28:C30"/>
    <mergeCell ref="C19:C21"/>
    <mergeCell ref="A28:A30"/>
    <mergeCell ref="B28:B30"/>
    <mergeCell ref="D28:D30"/>
    <mergeCell ref="A37:A39"/>
    <mergeCell ref="B37:B39"/>
    <mergeCell ref="A22:A24"/>
    <mergeCell ref="A34:A36"/>
    <mergeCell ref="B34:B36"/>
    <mergeCell ref="C34:C36"/>
    <mergeCell ref="D34:D36"/>
    <mergeCell ref="C37:C39"/>
    <mergeCell ref="A31:A33"/>
    <mergeCell ref="B31:B33"/>
    <mergeCell ref="C31:C33"/>
    <mergeCell ref="D31:D33"/>
    <mergeCell ref="B22:B24"/>
    <mergeCell ref="D22:D24"/>
    <mergeCell ref="A25:A27"/>
    <mergeCell ref="B25:B27"/>
    <mergeCell ref="D25:D27"/>
    <mergeCell ref="C25:C27"/>
  </mergeCells>
  <pageMargins left="0.7" right="0.7" top="0.75" bottom="0.75" header="0.3" footer="0.3"/>
  <pageSetup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86F1-36B1-44BB-81AD-1AEA31B1F672}">
  <dimension ref="A1:K46"/>
  <sheetViews>
    <sheetView topLeftCell="A2" zoomScale="90" zoomScaleNormal="90" workbookViewId="0">
      <selection activeCell="J6" sqref="J6"/>
    </sheetView>
  </sheetViews>
  <sheetFormatPr defaultRowHeight="14.5" x14ac:dyDescent="0.35"/>
  <cols>
    <col min="1" max="1" width="10.54296875" bestFit="1" customWidth="1"/>
    <col min="2" max="3" width="44.7265625" customWidth="1"/>
    <col min="4" max="4" width="15.26953125" bestFit="1" customWidth="1"/>
    <col min="5" max="5" width="10" bestFit="1" customWidth="1"/>
    <col min="6" max="6" width="11.26953125" bestFit="1" customWidth="1"/>
    <col min="7" max="8" width="11.453125" bestFit="1" customWidth="1"/>
    <col min="9" max="9" width="12.7265625" bestFit="1" customWidth="1"/>
    <col min="10" max="10" width="11.26953125" bestFit="1" customWidth="1"/>
    <col min="11" max="11" width="10.26953125" bestFit="1" customWidth="1"/>
  </cols>
  <sheetData>
    <row r="1" spans="1:10" ht="23.5" x14ac:dyDescent="0.55000000000000004">
      <c r="A1" s="178" t="s">
        <v>112</v>
      </c>
      <c r="B1" s="178"/>
      <c r="C1" s="178"/>
      <c r="D1" s="178"/>
      <c r="E1" s="178"/>
      <c r="F1" s="178"/>
    </row>
    <row r="2" spans="1:10" ht="15" thickBot="1" x14ac:dyDescent="0.4"/>
    <row r="3" spans="1:10" ht="15" thickBot="1" x14ac:dyDescent="0.4">
      <c r="A3" s="44" t="s">
        <v>92</v>
      </c>
      <c r="B3" s="45" t="s">
        <v>93</v>
      </c>
      <c r="C3" s="45" t="s">
        <v>108</v>
      </c>
      <c r="D3" s="45" t="s">
        <v>85</v>
      </c>
      <c r="E3" s="45"/>
      <c r="F3" s="45">
        <v>2023</v>
      </c>
      <c r="G3" s="45">
        <v>2024</v>
      </c>
      <c r="H3" s="45">
        <v>2025</v>
      </c>
      <c r="I3" s="46" t="s">
        <v>109</v>
      </c>
    </row>
    <row r="4" spans="1:10" ht="15.75" customHeight="1" thickBot="1" x14ac:dyDescent="0.4">
      <c r="A4" s="248">
        <v>1.1000000000000001</v>
      </c>
      <c r="B4" s="249" t="s">
        <v>121</v>
      </c>
      <c r="C4" s="247" t="s">
        <v>158</v>
      </c>
      <c r="D4" s="250" t="s">
        <v>122</v>
      </c>
      <c r="E4" s="47" t="s">
        <v>94</v>
      </c>
      <c r="F4" s="81">
        <v>40000</v>
      </c>
      <c r="G4" s="81">
        <v>0</v>
      </c>
      <c r="H4" s="81">
        <v>0</v>
      </c>
      <c r="I4" s="81">
        <f>SUM(F4:H4)</f>
        <v>40000</v>
      </c>
      <c r="J4" s="265">
        <f>I5+I8+I11+I13</f>
        <v>170000</v>
      </c>
    </row>
    <row r="5" spans="1:10" ht="15" thickBot="1" x14ac:dyDescent="0.4">
      <c r="A5" s="239"/>
      <c r="B5" s="233"/>
      <c r="C5" s="242"/>
      <c r="D5" s="236"/>
      <c r="E5" s="47" t="s">
        <v>110</v>
      </c>
      <c r="F5" s="81">
        <v>40000</v>
      </c>
      <c r="G5" s="81">
        <v>38076</v>
      </c>
      <c r="H5" s="81">
        <v>0</v>
      </c>
      <c r="I5" s="164">
        <f>I6+G5+H5</f>
        <v>40000</v>
      </c>
    </row>
    <row r="6" spans="1:10" ht="15" thickBot="1" x14ac:dyDescent="0.4">
      <c r="A6" s="240"/>
      <c r="B6" s="234"/>
      <c r="C6" s="243"/>
      <c r="D6" s="237"/>
      <c r="E6" s="47" t="s">
        <v>95</v>
      </c>
      <c r="F6" s="162">
        <f>'Expenditure by Activity'!$H$5</f>
        <v>1924</v>
      </c>
      <c r="G6" s="81">
        <v>0</v>
      </c>
      <c r="H6" s="81">
        <v>0</v>
      </c>
      <c r="I6" s="81">
        <f>SUM(F6:H6)</f>
        <v>1924</v>
      </c>
    </row>
    <row r="7" spans="1:10" ht="15.75" customHeight="1" thickBot="1" x14ac:dyDescent="0.4">
      <c r="A7" s="220">
        <v>1.2</v>
      </c>
      <c r="B7" s="223" t="s">
        <v>124</v>
      </c>
      <c r="C7" s="226" t="s">
        <v>159</v>
      </c>
      <c r="D7" s="229" t="s">
        <v>125</v>
      </c>
      <c r="E7" s="98" t="s">
        <v>94</v>
      </c>
      <c r="F7" s="100">
        <v>0</v>
      </c>
      <c r="G7" s="100">
        <v>60000</v>
      </c>
      <c r="H7" s="100">
        <v>0</v>
      </c>
      <c r="I7" s="100">
        <f>SUM(F7:H7)</f>
        <v>60000</v>
      </c>
    </row>
    <row r="8" spans="1:10" ht="15" thickBot="1" x14ac:dyDescent="0.4">
      <c r="A8" s="221"/>
      <c r="B8" s="224"/>
      <c r="C8" s="227"/>
      <c r="D8" s="230"/>
      <c r="E8" s="98" t="s">
        <v>110</v>
      </c>
      <c r="F8" s="100">
        <v>0</v>
      </c>
      <c r="G8" s="100">
        <v>30000</v>
      </c>
      <c r="H8" s="100">
        <v>30000</v>
      </c>
      <c r="I8" s="100">
        <f>I9+G8+H8</f>
        <v>60000</v>
      </c>
    </row>
    <row r="9" spans="1:10" ht="15" thickBot="1" x14ac:dyDescent="0.4">
      <c r="A9" s="222"/>
      <c r="B9" s="225"/>
      <c r="C9" s="228"/>
      <c r="D9" s="231"/>
      <c r="E9" s="98" t="s">
        <v>95</v>
      </c>
      <c r="F9" s="100">
        <v>0</v>
      </c>
      <c r="G9" s="100">
        <v>0</v>
      </c>
      <c r="H9" s="100">
        <v>0</v>
      </c>
      <c r="I9" s="100">
        <f>SUM(F9:H9)</f>
        <v>0</v>
      </c>
    </row>
    <row r="10" spans="1:10" ht="15.75" customHeight="1" thickBot="1" x14ac:dyDescent="0.4">
      <c r="A10" s="238">
        <v>1.3</v>
      </c>
      <c r="B10" s="232" t="s">
        <v>151</v>
      </c>
      <c r="C10" s="241" t="s">
        <v>160</v>
      </c>
      <c r="D10" s="235" t="s">
        <v>169</v>
      </c>
      <c r="E10" s="47" t="s">
        <v>94</v>
      </c>
      <c r="F10" s="81">
        <v>0</v>
      </c>
      <c r="G10" s="81">
        <v>55000</v>
      </c>
      <c r="H10" s="81">
        <v>0</v>
      </c>
      <c r="I10" s="81">
        <f>SUM(F10:H10)</f>
        <v>55000</v>
      </c>
    </row>
    <row r="11" spans="1:10" ht="15" thickBot="1" x14ac:dyDescent="0.4">
      <c r="A11" s="239"/>
      <c r="B11" s="233"/>
      <c r="C11" s="242"/>
      <c r="D11" s="236"/>
      <c r="E11" s="47" t="s">
        <v>110</v>
      </c>
      <c r="F11" s="81">
        <v>0</v>
      </c>
      <c r="G11" s="81">
        <v>0</v>
      </c>
      <c r="H11" s="81">
        <v>55000</v>
      </c>
      <c r="I11" s="81">
        <f>I12+G11+H11</f>
        <v>55000</v>
      </c>
    </row>
    <row r="12" spans="1:10" ht="15" thickBot="1" x14ac:dyDescent="0.4">
      <c r="A12" s="240"/>
      <c r="B12" s="234"/>
      <c r="C12" s="243"/>
      <c r="D12" s="237"/>
      <c r="E12" s="47" t="s">
        <v>95</v>
      </c>
      <c r="F12" s="81"/>
      <c r="G12" s="81">
        <v>0</v>
      </c>
      <c r="H12" s="81">
        <v>0</v>
      </c>
      <c r="I12" s="81">
        <f>SUM(F12:H12)</f>
        <v>0</v>
      </c>
    </row>
    <row r="13" spans="1:10" ht="15.75" customHeight="1" thickBot="1" x14ac:dyDescent="0.4">
      <c r="A13" s="220">
        <v>1.4</v>
      </c>
      <c r="B13" s="223" t="s">
        <v>126</v>
      </c>
      <c r="C13" s="226" t="s">
        <v>161</v>
      </c>
      <c r="D13" s="229" t="s">
        <v>123</v>
      </c>
      <c r="E13" s="98" t="s">
        <v>94</v>
      </c>
      <c r="F13" s="100">
        <v>0</v>
      </c>
      <c r="G13" s="100">
        <v>0</v>
      </c>
      <c r="H13" s="100">
        <v>15000</v>
      </c>
      <c r="I13" s="100">
        <f>SUM(F13:H13)</f>
        <v>15000</v>
      </c>
    </row>
    <row r="14" spans="1:10" ht="15" thickBot="1" x14ac:dyDescent="0.4">
      <c r="A14" s="221"/>
      <c r="B14" s="224"/>
      <c r="C14" s="227"/>
      <c r="D14" s="230"/>
      <c r="E14" s="98" t="s">
        <v>110</v>
      </c>
      <c r="F14" s="100">
        <v>0</v>
      </c>
      <c r="G14" s="100">
        <v>0</v>
      </c>
      <c r="H14" s="100">
        <v>15000</v>
      </c>
      <c r="I14" s="100">
        <f>I15+G14+H14</f>
        <v>15000</v>
      </c>
    </row>
    <row r="15" spans="1:10" ht="15" thickBot="1" x14ac:dyDescent="0.4">
      <c r="A15" s="222"/>
      <c r="B15" s="225"/>
      <c r="C15" s="228"/>
      <c r="D15" s="231"/>
      <c r="E15" s="98" t="s">
        <v>95</v>
      </c>
      <c r="F15" s="100">
        <v>0</v>
      </c>
      <c r="G15" s="100">
        <v>0</v>
      </c>
      <c r="H15" s="100">
        <v>0</v>
      </c>
      <c r="I15" s="100">
        <f>SUM(F15:H15)</f>
        <v>0</v>
      </c>
    </row>
    <row r="16" spans="1:10" ht="15.75" customHeight="1" thickBot="1" x14ac:dyDescent="0.4">
      <c r="A16" s="238">
        <v>2.1</v>
      </c>
      <c r="B16" s="232" t="s">
        <v>151</v>
      </c>
      <c r="C16" s="241" t="s">
        <v>162</v>
      </c>
      <c r="D16" s="235" t="s">
        <v>169</v>
      </c>
      <c r="E16" s="47" t="s">
        <v>94</v>
      </c>
      <c r="F16" s="81">
        <v>20000</v>
      </c>
      <c r="G16" s="81">
        <v>50000</v>
      </c>
      <c r="H16" s="81">
        <v>0</v>
      </c>
      <c r="I16" s="81">
        <f>SUM(F16:H16)</f>
        <v>70000</v>
      </c>
      <c r="J16" s="265">
        <f>I17+I20+I23</f>
        <v>140000</v>
      </c>
    </row>
    <row r="17" spans="1:9" ht="15" thickBot="1" x14ac:dyDescent="0.4">
      <c r="A17" s="239"/>
      <c r="B17" s="233"/>
      <c r="C17" s="242"/>
      <c r="D17" s="236"/>
      <c r="E17" s="47" t="s">
        <v>110</v>
      </c>
      <c r="F17" s="81">
        <v>20000</v>
      </c>
      <c r="G17" s="81">
        <v>50000</v>
      </c>
      <c r="H17" s="81">
        <v>20000</v>
      </c>
      <c r="I17" s="164">
        <f>I18+G17+H17</f>
        <v>70000</v>
      </c>
    </row>
    <row r="18" spans="1:9" ht="15" thickBot="1" x14ac:dyDescent="0.4">
      <c r="A18" s="240"/>
      <c r="B18" s="234"/>
      <c r="C18" s="243"/>
      <c r="D18" s="237"/>
      <c r="E18" s="47" t="s">
        <v>95</v>
      </c>
      <c r="F18" s="81">
        <v>0</v>
      </c>
      <c r="G18" s="81">
        <v>0</v>
      </c>
      <c r="H18" s="81">
        <v>0</v>
      </c>
      <c r="I18" s="81">
        <f>SUM(F18:H18)</f>
        <v>0</v>
      </c>
    </row>
    <row r="19" spans="1:9" ht="15.75" customHeight="1" thickBot="1" x14ac:dyDescent="0.4">
      <c r="A19" s="220">
        <v>2.2000000000000002</v>
      </c>
      <c r="B19" s="223" t="s">
        <v>152</v>
      </c>
      <c r="C19" s="226" t="s">
        <v>163</v>
      </c>
      <c r="D19" s="229" t="s">
        <v>169</v>
      </c>
      <c r="E19" s="98" t="s">
        <v>94</v>
      </c>
      <c r="F19" s="100">
        <v>0</v>
      </c>
      <c r="G19" s="100">
        <v>50000</v>
      </c>
      <c r="H19" s="100">
        <v>0</v>
      </c>
      <c r="I19" s="100">
        <f>SUM(F19:H19)</f>
        <v>50000</v>
      </c>
    </row>
    <row r="20" spans="1:9" ht="15" thickBot="1" x14ac:dyDescent="0.4">
      <c r="A20" s="221"/>
      <c r="B20" s="224"/>
      <c r="C20" s="227"/>
      <c r="D20" s="230"/>
      <c r="E20" s="98" t="s">
        <v>110</v>
      </c>
      <c r="F20" s="100">
        <v>0</v>
      </c>
      <c r="G20" s="100">
        <v>0</v>
      </c>
      <c r="H20" s="100">
        <v>50000</v>
      </c>
      <c r="I20" s="100">
        <f>I21+G20+H20</f>
        <v>50000</v>
      </c>
    </row>
    <row r="21" spans="1:9" ht="15" thickBot="1" x14ac:dyDescent="0.4">
      <c r="A21" s="222"/>
      <c r="B21" s="225"/>
      <c r="C21" s="228"/>
      <c r="D21" s="231"/>
      <c r="E21" s="98" t="s">
        <v>95</v>
      </c>
      <c r="F21" s="100">
        <v>0</v>
      </c>
      <c r="G21" s="100">
        <v>0</v>
      </c>
      <c r="H21" s="100">
        <v>0</v>
      </c>
      <c r="I21" s="100">
        <f>SUM(F21:H21)</f>
        <v>0</v>
      </c>
    </row>
    <row r="22" spans="1:9" ht="15.75" customHeight="1" thickBot="1" x14ac:dyDescent="0.4">
      <c r="A22" s="238">
        <v>2.2999999999999998</v>
      </c>
      <c r="B22" s="232" t="s">
        <v>153</v>
      </c>
      <c r="C22" s="241" t="s">
        <v>164</v>
      </c>
      <c r="D22" s="235" t="s">
        <v>170</v>
      </c>
      <c r="E22" s="47" t="s">
        <v>94</v>
      </c>
      <c r="F22" s="81">
        <v>0</v>
      </c>
      <c r="G22" s="81">
        <v>0</v>
      </c>
      <c r="H22" s="81">
        <v>20000</v>
      </c>
      <c r="I22" s="81">
        <f>SUM(F22:H22)</f>
        <v>20000</v>
      </c>
    </row>
    <row r="23" spans="1:9" ht="15" thickBot="1" x14ac:dyDescent="0.4">
      <c r="A23" s="239"/>
      <c r="B23" s="233"/>
      <c r="C23" s="242"/>
      <c r="D23" s="236"/>
      <c r="E23" s="47" t="s">
        <v>110</v>
      </c>
      <c r="F23" s="81">
        <v>0</v>
      </c>
      <c r="G23" s="81">
        <v>15000</v>
      </c>
      <c r="H23" s="81">
        <v>5000</v>
      </c>
      <c r="I23" s="81">
        <f>I24+G23+H23</f>
        <v>20000</v>
      </c>
    </row>
    <row r="24" spans="1:9" ht="15" thickBot="1" x14ac:dyDescent="0.4">
      <c r="A24" s="240"/>
      <c r="B24" s="234"/>
      <c r="C24" s="243"/>
      <c r="D24" s="237"/>
      <c r="E24" s="47" t="s">
        <v>95</v>
      </c>
      <c r="F24" s="81">
        <v>0</v>
      </c>
      <c r="G24" s="81">
        <v>0</v>
      </c>
      <c r="H24" s="81">
        <v>0</v>
      </c>
      <c r="I24" s="81">
        <f>SUM(F24:H24)</f>
        <v>0</v>
      </c>
    </row>
    <row r="25" spans="1:9" ht="15.75" customHeight="1" thickBot="1" x14ac:dyDescent="0.4">
      <c r="A25" s="220">
        <v>3.1</v>
      </c>
      <c r="B25" s="223" t="s">
        <v>121</v>
      </c>
      <c r="C25" s="226" t="s">
        <v>165</v>
      </c>
      <c r="D25" s="229" t="s">
        <v>122</v>
      </c>
      <c r="E25" s="98" t="s">
        <v>94</v>
      </c>
      <c r="F25" s="100">
        <v>30000</v>
      </c>
      <c r="G25" s="100">
        <v>30000</v>
      </c>
      <c r="H25" s="100">
        <v>35000</v>
      </c>
      <c r="I25" s="100">
        <f>SUM(F25:H25)</f>
        <v>95000</v>
      </c>
    </row>
    <row r="26" spans="1:9" ht="15" thickBot="1" x14ac:dyDescent="0.4">
      <c r="A26" s="221"/>
      <c r="B26" s="224"/>
      <c r="C26" s="227"/>
      <c r="D26" s="230"/>
      <c r="E26" s="98" t="s">
        <v>110</v>
      </c>
      <c r="F26" s="100">
        <v>30000</v>
      </c>
      <c r="G26" s="100">
        <v>40000</v>
      </c>
      <c r="H26" s="100">
        <v>45768</v>
      </c>
      <c r="I26" s="165">
        <f>I27+G26+H26</f>
        <v>95000</v>
      </c>
    </row>
    <row r="27" spans="1:9" ht="15" thickBot="1" x14ac:dyDescent="0.4">
      <c r="A27" s="222"/>
      <c r="B27" s="225"/>
      <c r="C27" s="228"/>
      <c r="D27" s="231"/>
      <c r="E27" s="98" t="s">
        <v>95</v>
      </c>
      <c r="F27" s="100">
        <f>'Expenditure by Activity'!$H$7</f>
        <v>9232</v>
      </c>
      <c r="G27" s="100">
        <v>0</v>
      </c>
      <c r="H27" s="100">
        <v>0</v>
      </c>
      <c r="I27" s="100">
        <f>SUM(F27:H27)</f>
        <v>9232</v>
      </c>
    </row>
    <row r="28" spans="1:9" ht="15.75" customHeight="1" thickBot="1" x14ac:dyDescent="0.4">
      <c r="A28" s="238">
        <v>3.2</v>
      </c>
      <c r="B28" s="232" t="s">
        <v>154</v>
      </c>
      <c r="C28" s="241" t="s">
        <v>166</v>
      </c>
      <c r="D28" s="235" t="s">
        <v>171</v>
      </c>
      <c r="E28" s="47" t="s">
        <v>94</v>
      </c>
      <c r="F28" s="81">
        <v>15000</v>
      </c>
      <c r="G28" s="81">
        <v>20000</v>
      </c>
      <c r="H28" s="81">
        <v>5000</v>
      </c>
      <c r="I28" s="81">
        <f>SUM(F28:H28)</f>
        <v>40000</v>
      </c>
    </row>
    <row r="29" spans="1:9" ht="15" thickBot="1" x14ac:dyDescent="0.4">
      <c r="A29" s="239"/>
      <c r="B29" s="233"/>
      <c r="C29" s="242"/>
      <c r="D29" s="236"/>
      <c r="E29" s="47" t="s">
        <v>110</v>
      </c>
      <c r="F29" s="81">
        <v>15000</v>
      </c>
      <c r="G29" s="81">
        <v>20000</v>
      </c>
      <c r="H29" s="81">
        <v>20000</v>
      </c>
      <c r="I29" s="164">
        <f>I30+G29+H29</f>
        <v>40000</v>
      </c>
    </row>
    <row r="30" spans="1:9" ht="15" thickBot="1" x14ac:dyDescent="0.4">
      <c r="A30" s="240"/>
      <c r="B30" s="234"/>
      <c r="C30" s="243"/>
      <c r="D30" s="237"/>
      <c r="E30" s="47" t="s">
        <v>95</v>
      </c>
      <c r="F30" s="81">
        <v>0</v>
      </c>
      <c r="G30" s="81">
        <v>0</v>
      </c>
      <c r="H30" s="81">
        <v>0</v>
      </c>
      <c r="I30" s="81">
        <f>SUM(F30:H30)</f>
        <v>0</v>
      </c>
    </row>
    <row r="31" spans="1:9" ht="15.75" customHeight="1" thickBot="1" x14ac:dyDescent="0.4">
      <c r="A31" s="220">
        <v>4.0999999999999996</v>
      </c>
      <c r="B31" s="223" t="s">
        <v>155</v>
      </c>
      <c r="C31" s="226" t="s">
        <v>146</v>
      </c>
      <c r="D31" s="229" t="s">
        <v>172</v>
      </c>
      <c r="E31" s="98" t="s">
        <v>94</v>
      </c>
      <c r="F31" s="100">
        <v>0</v>
      </c>
      <c r="G31" s="100">
        <v>2500</v>
      </c>
      <c r="H31" s="100">
        <v>2500</v>
      </c>
      <c r="I31" s="100">
        <f>SUM(F31:H31)</f>
        <v>5000</v>
      </c>
    </row>
    <row r="32" spans="1:9" ht="15" thickBot="1" x14ac:dyDescent="0.4">
      <c r="A32" s="221"/>
      <c r="B32" s="224"/>
      <c r="C32" s="227"/>
      <c r="D32" s="230"/>
      <c r="E32" s="98" t="s">
        <v>110</v>
      </c>
      <c r="F32" s="100">
        <v>0</v>
      </c>
      <c r="G32" s="100">
        <v>2500</v>
      </c>
      <c r="H32" s="100">
        <v>2500</v>
      </c>
      <c r="I32" s="100">
        <f>I33+G32+H32</f>
        <v>5000</v>
      </c>
    </row>
    <row r="33" spans="1:11" ht="15" thickBot="1" x14ac:dyDescent="0.4">
      <c r="A33" s="222"/>
      <c r="B33" s="225"/>
      <c r="C33" s="228"/>
      <c r="D33" s="231"/>
      <c r="E33" s="98" t="s">
        <v>95</v>
      </c>
      <c r="F33" s="100">
        <v>0</v>
      </c>
      <c r="G33" s="100">
        <v>0</v>
      </c>
      <c r="H33" s="100">
        <v>0</v>
      </c>
      <c r="I33" s="100">
        <f>SUM(F33:H33)</f>
        <v>0</v>
      </c>
    </row>
    <row r="34" spans="1:11" ht="15.75" customHeight="1" thickBot="1" x14ac:dyDescent="0.4">
      <c r="A34" s="238">
        <v>4.2</v>
      </c>
      <c r="B34" s="232" t="s">
        <v>156</v>
      </c>
      <c r="C34" s="241" t="s">
        <v>167</v>
      </c>
      <c r="D34" s="235" t="s">
        <v>173</v>
      </c>
      <c r="E34" s="47" t="s">
        <v>94</v>
      </c>
      <c r="F34" s="81">
        <v>10000</v>
      </c>
      <c r="G34" s="81">
        <v>15000</v>
      </c>
      <c r="H34" s="81">
        <v>15000</v>
      </c>
      <c r="I34" s="81">
        <f>SUM(F34:H34)</f>
        <v>40000</v>
      </c>
    </row>
    <row r="35" spans="1:11" ht="15" thickBot="1" x14ac:dyDescent="0.4">
      <c r="A35" s="239"/>
      <c r="B35" s="233"/>
      <c r="C35" s="242"/>
      <c r="D35" s="236"/>
      <c r="E35" s="47" t="s">
        <v>110</v>
      </c>
      <c r="F35" s="81">
        <v>10000</v>
      </c>
      <c r="G35" s="81">
        <v>15000</v>
      </c>
      <c r="H35" s="164">
        <v>25000</v>
      </c>
      <c r="I35" s="81">
        <f>I36+G35+H35</f>
        <v>40000</v>
      </c>
    </row>
    <row r="36" spans="1:11" ht="15" thickBot="1" x14ac:dyDescent="0.4">
      <c r="A36" s="240"/>
      <c r="B36" s="234"/>
      <c r="C36" s="243"/>
      <c r="D36" s="237"/>
      <c r="E36" s="47" t="s">
        <v>95</v>
      </c>
      <c r="F36" s="81">
        <v>0</v>
      </c>
      <c r="G36" s="81">
        <v>0</v>
      </c>
      <c r="H36" s="81">
        <v>0</v>
      </c>
      <c r="I36" s="81">
        <f>SUM(F36:H36)</f>
        <v>0</v>
      </c>
    </row>
    <row r="37" spans="1:11" ht="15.75" customHeight="1" thickBot="1" x14ac:dyDescent="0.4">
      <c r="A37" s="220">
        <v>4.3</v>
      </c>
      <c r="B37" s="223" t="s">
        <v>157</v>
      </c>
      <c r="C37" s="226" t="s">
        <v>168</v>
      </c>
      <c r="D37" s="244" t="s">
        <v>174</v>
      </c>
      <c r="E37" s="98" t="s">
        <v>94</v>
      </c>
      <c r="F37" s="100">
        <v>0</v>
      </c>
      <c r="G37" s="100">
        <v>0</v>
      </c>
      <c r="H37" s="100">
        <v>20000</v>
      </c>
      <c r="I37" s="100">
        <f>SUM(F37:H37)</f>
        <v>20000</v>
      </c>
    </row>
    <row r="38" spans="1:11" ht="15" thickBot="1" x14ac:dyDescent="0.4">
      <c r="A38" s="221"/>
      <c r="B38" s="224"/>
      <c r="C38" s="227"/>
      <c r="D38" s="245"/>
      <c r="E38" s="98" t="s">
        <v>110</v>
      </c>
      <c r="F38" s="100">
        <v>0</v>
      </c>
      <c r="G38" s="100">
        <v>0</v>
      </c>
      <c r="H38" s="100">
        <v>20000</v>
      </c>
      <c r="I38" s="100">
        <f>I39+G38+H38</f>
        <v>20000</v>
      </c>
    </row>
    <row r="39" spans="1:11" ht="15" thickBot="1" x14ac:dyDescent="0.4">
      <c r="A39" s="222"/>
      <c r="B39" s="225"/>
      <c r="C39" s="228"/>
      <c r="D39" s="246"/>
      <c r="E39" s="98" t="s">
        <v>95</v>
      </c>
      <c r="F39" s="100">
        <v>0</v>
      </c>
      <c r="G39" s="100">
        <v>0</v>
      </c>
      <c r="H39" s="100">
        <v>0</v>
      </c>
      <c r="I39" s="100">
        <f>SUM(F39:H39)</f>
        <v>0</v>
      </c>
    </row>
    <row r="40" spans="1:11" ht="15.75" customHeight="1" thickBot="1" x14ac:dyDescent="0.4">
      <c r="A40" s="238"/>
      <c r="B40" s="232" t="s">
        <v>147</v>
      </c>
      <c r="C40" s="241"/>
      <c r="D40" s="235"/>
      <c r="E40" s="47" t="s">
        <v>94</v>
      </c>
      <c r="F40" s="81">
        <v>0</v>
      </c>
      <c r="G40" s="81">
        <v>0</v>
      </c>
      <c r="H40" s="81">
        <v>10000</v>
      </c>
      <c r="I40" s="81">
        <f>SUM(F40:H40)</f>
        <v>10000</v>
      </c>
    </row>
    <row r="41" spans="1:11" ht="15" thickBot="1" x14ac:dyDescent="0.4">
      <c r="A41" s="239"/>
      <c r="B41" s="233"/>
      <c r="C41" s="242"/>
      <c r="D41" s="236"/>
      <c r="E41" s="47" t="s">
        <v>110</v>
      </c>
      <c r="F41" s="81">
        <v>0</v>
      </c>
      <c r="G41" s="81">
        <v>0</v>
      </c>
      <c r="H41" s="81">
        <v>10000</v>
      </c>
      <c r="I41" s="81">
        <f>I42+G41+H41</f>
        <v>10000</v>
      </c>
    </row>
    <row r="42" spans="1:11" ht="15" thickBot="1" x14ac:dyDescent="0.4">
      <c r="A42" s="240"/>
      <c r="B42" s="234"/>
      <c r="C42" s="243"/>
      <c r="D42" s="237"/>
      <c r="E42" s="47" t="s">
        <v>95</v>
      </c>
      <c r="F42" s="81">
        <v>0</v>
      </c>
      <c r="G42" s="81">
        <v>0</v>
      </c>
      <c r="H42" s="81">
        <v>0</v>
      </c>
      <c r="I42" s="81">
        <f>SUM(F42:H42)</f>
        <v>0</v>
      </c>
    </row>
    <row r="43" spans="1:11" ht="15.75" customHeight="1" thickBot="1" x14ac:dyDescent="0.4">
      <c r="A43" s="220"/>
      <c r="B43" s="223" t="s">
        <v>175</v>
      </c>
      <c r="C43" s="226"/>
      <c r="D43" s="244"/>
      <c r="E43" s="98" t="s">
        <v>94</v>
      </c>
      <c r="F43" s="100">
        <f>F4+F7+F10+F13+F16+F19+F22+F25+F28+F31+F34+F37+F40</f>
        <v>115000</v>
      </c>
      <c r="G43" s="100">
        <f t="shared" ref="G43:H43" si="0">G4+G7+G10+G13+G16+G19+G22+G25+G28+G31+G34+G37+G40</f>
        <v>282500</v>
      </c>
      <c r="H43" s="100">
        <f t="shared" si="0"/>
        <v>122500</v>
      </c>
      <c r="I43" s="100">
        <f>SUM(F43:H43)</f>
        <v>520000</v>
      </c>
      <c r="K43" s="163"/>
    </row>
    <row r="44" spans="1:11" ht="15" thickBot="1" x14ac:dyDescent="0.4">
      <c r="A44" s="221"/>
      <c r="B44" s="224"/>
      <c r="C44" s="227"/>
      <c r="D44" s="245"/>
      <c r="E44" s="98" t="s">
        <v>110</v>
      </c>
      <c r="F44" s="100">
        <f t="shared" ref="F44:H45" si="1">F5+F8+F11+F14+F17+F20+F23+F26+F29+F32+F35+F38+F41</f>
        <v>115000</v>
      </c>
      <c r="G44" s="100">
        <f>G5+G8+G11+G14+G17+G20+G23+G26+G29+G32+G35+G38+G41</f>
        <v>210576</v>
      </c>
      <c r="H44" s="100">
        <f>H5+H8+H11+H14+H17+H20+H23+H26+H29+H32+H35+H38+H41</f>
        <v>298268</v>
      </c>
      <c r="I44" s="165">
        <f>SUM(G44:H44)+I45</f>
        <v>520000</v>
      </c>
      <c r="J44" s="163"/>
      <c r="K44" s="163"/>
    </row>
    <row r="45" spans="1:11" ht="15" thickBot="1" x14ac:dyDescent="0.4">
      <c r="A45" s="222"/>
      <c r="B45" s="225"/>
      <c r="C45" s="228"/>
      <c r="D45" s="246"/>
      <c r="E45" s="98" t="s">
        <v>95</v>
      </c>
      <c r="F45" s="100">
        <f>F6+F9+F12+F15+F18+F21+F24+F27+F30+F33+F36+F39+F42</f>
        <v>11156</v>
      </c>
      <c r="G45" s="100">
        <f t="shared" si="1"/>
        <v>0</v>
      </c>
      <c r="H45" s="100">
        <f t="shared" si="1"/>
        <v>0</v>
      </c>
      <c r="I45" s="100">
        <f>SUM(F45:H45)</f>
        <v>11156</v>
      </c>
    </row>
    <row r="46" spans="1:11" x14ac:dyDescent="0.35">
      <c r="A46" t="s">
        <v>113</v>
      </c>
    </row>
  </sheetData>
  <mergeCells count="57">
    <mergeCell ref="A37:A39"/>
    <mergeCell ref="B37:B39"/>
    <mergeCell ref="C37:C39"/>
    <mergeCell ref="D37:D39"/>
    <mergeCell ref="A31:A33"/>
    <mergeCell ref="B31:B33"/>
    <mergeCell ref="C31:C33"/>
    <mergeCell ref="D31:D33"/>
    <mergeCell ref="A7:A9"/>
    <mergeCell ref="B7:B9"/>
    <mergeCell ref="C7:C9"/>
    <mergeCell ref="D7:D9"/>
    <mergeCell ref="A1:F1"/>
    <mergeCell ref="A4:A6"/>
    <mergeCell ref="B4:B6"/>
    <mergeCell ref="C4:C6"/>
    <mergeCell ref="D4:D6"/>
    <mergeCell ref="A10:A12"/>
    <mergeCell ref="B10:B12"/>
    <mergeCell ref="C10:C12"/>
    <mergeCell ref="D10:D12"/>
    <mergeCell ref="A13:A15"/>
    <mergeCell ref="B13:B15"/>
    <mergeCell ref="C13:C15"/>
    <mergeCell ref="D13:D15"/>
    <mergeCell ref="A16:A18"/>
    <mergeCell ref="B16:B18"/>
    <mergeCell ref="C16:C18"/>
    <mergeCell ref="D16:D18"/>
    <mergeCell ref="A19:A21"/>
    <mergeCell ref="B19:B21"/>
    <mergeCell ref="C19:C21"/>
    <mergeCell ref="D19:D21"/>
    <mergeCell ref="A22:A24"/>
    <mergeCell ref="B22:B24"/>
    <mergeCell ref="C22:C24"/>
    <mergeCell ref="D22:D24"/>
    <mergeCell ref="A25:A27"/>
    <mergeCell ref="B25:B27"/>
    <mergeCell ref="C25:C27"/>
    <mergeCell ref="D25:D27"/>
    <mergeCell ref="A28:A30"/>
    <mergeCell ref="B28:B30"/>
    <mergeCell ref="C28:C30"/>
    <mergeCell ref="D28:D30"/>
    <mergeCell ref="A34:A36"/>
    <mergeCell ref="B34:B36"/>
    <mergeCell ref="C34:C36"/>
    <mergeCell ref="D34:D36"/>
    <mergeCell ref="A40:A42"/>
    <mergeCell ref="B40:B42"/>
    <mergeCell ref="C40:C42"/>
    <mergeCell ref="D40:D42"/>
    <mergeCell ref="A43:A45"/>
    <mergeCell ref="B43:B45"/>
    <mergeCell ref="C43:C45"/>
    <mergeCell ref="D43:D45"/>
  </mergeCells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1bcea-6b81-4192-a5a3-ea4812986b05">
      <Terms xmlns="http://schemas.microsoft.com/office/infopath/2007/PartnerControls"/>
    </lcf76f155ced4ddcb4097134ff3c332f>
    <TaxCatchAll xmlns="7221e25c-a01c-4b5b-8918-5ce4ba1649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316731BE94D49854A8B853CF775CB" ma:contentTypeVersion="14" ma:contentTypeDescription="Create a new document." ma:contentTypeScope="" ma:versionID="833cfe25821371fe214743c4677c5269">
  <xsd:schema xmlns:xsd="http://www.w3.org/2001/XMLSchema" xmlns:xs="http://www.w3.org/2001/XMLSchema" xmlns:p="http://schemas.microsoft.com/office/2006/metadata/properties" xmlns:ns2="2b81bcea-6b81-4192-a5a3-ea4812986b05" xmlns:ns3="7221e25c-a01c-4b5b-8918-5ce4ba164957" targetNamespace="http://schemas.microsoft.com/office/2006/metadata/properties" ma:root="true" ma:fieldsID="f38ef48e4a70d1342c7ba45c5784c06b" ns2:_="" ns3:_="">
    <xsd:import namespace="2b81bcea-6b81-4192-a5a3-ea4812986b05"/>
    <xsd:import namespace="7221e25c-a01c-4b5b-8918-5ce4ba16495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1bcea-6b81-4192-a5a3-ea4812986b0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e61f9b1-e23d-4f49-b3d7-56b991556c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1e25c-a01c-4b5b-8918-5ce4ba16495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c42c405-ef81-4fe8-81e3-ea7970e82554}" ma:internalName="TaxCatchAll" ma:showField="CatchAllData" ma:web="7221e25c-a01c-4b5b-8918-5ce4ba164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14B42-9D0F-45D5-BBE9-357372F9BACE}">
  <ds:schemaRefs>
    <ds:schemaRef ds:uri="http://schemas.microsoft.com/office/2006/documentManagement/types"/>
    <ds:schemaRef ds:uri="http://www.w3.org/XML/1998/namespace"/>
    <ds:schemaRef ds:uri="http://purl.org/dc/dcmitype/"/>
    <ds:schemaRef ds:uri="7221e25c-a01c-4b5b-8918-5ce4ba164957"/>
    <ds:schemaRef ds:uri="http://purl.org/dc/elements/1.1/"/>
    <ds:schemaRef ds:uri="http://schemas.microsoft.com/office/infopath/2007/PartnerControls"/>
    <ds:schemaRef ds:uri="2b81bcea-6b81-4192-a5a3-ea4812986b05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318B2D6-B94B-4330-B915-32C01F8C9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1bcea-6b81-4192-a5a3-ea4812986b05"/>
    <ds:schemaRef ds:uri="7221e25c-a01c-4b5b-8918-5ce4ba1649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BD9D2C-F3B5-4039-BC69-E00C0EFEB0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Datasheet</vt:lpstr>
      <vt:lpstr>Project Implementation Status</vt:lpstr>
      <vt:lpstr>Commitments</vt:lpstr>
      <vt:lpstr>Expenditure Summary</vt:lpstr>
      <vt:lpstr>Expenditure by Activity</vt:lpstr>
      <vt:lpstr>Contractual Clause</vt:lpstr>
      <vt:lpstr>Outcome Indicators</vt:lpstr>
      <vt:lpstr>Output Indicators.Physical</vt:lpstr>
      <vt:lpstr>Output Indicators.Financial</vt:lpstr>
      <vt:lpstr>Risk Matrix </vt:lpstr>
      <vt:lpstr>Issues Log </vt:lpstr>
      <vt:lpstr>Change Log </vt:lpstr>
      <vt:lpstr>Lessons Learned </vt:lpstr>
      <vt:lpstr>Disbursement Projections</vt:lpstr>
      <vt:lpstr>'Disbursement Projections'!_Toc194328552</vt:lpstr>
    </vt:vector>
  </TitlesOfParts>
  <Company>Inter-American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Test</dc:creator>
  <cp:lastModifiedBy>JEYASEELAN, Selvi</cp:lastModifiedBy>
  <cp:lastPrinted>2024-02-23T16:24:09Z</cp:lastPrinted>
  <dcterms:created xsi:type="dcterms:W3CDTF">2014-05-27T20:25:03Z</dcterms:created>
  <dcterms:modified xsi:type="dcterms:W3CDTF">2024-04-09T18:50:56Z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0x01010000F316731BE94D49854A8B853CF775CB</vt:lpwstr>
  </property>
  <property fmtid="{D5CDD505-2E9C-101B-9397-08002B2CF9AE}" pid="3" name="MediaServiceImageTags">
    <vt:lpwstr/>
  </property>
</Properties>
</file>